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120" windowHeight="9540" tabRatio="797" activeTab="0"/>
  </bookViews>
  <sheets>
    <sheet name="DYNAM. DROB ZYWY" sheetId="1" r:id="rId1"/>
    <sheet name="dane zywy drob" sheetId="2" r:id="rId2"/>
  </sheets>
  <definedNames/>
  <calcPr fullCalcOnLoad="1"/>
</workbook>
</file>

<file path=xl/sharedStrings.xml><?xml version="1.0" encoding="utf-8"?>
<sst xmlns="http://schemas.openxmlformats.org/spreadsheetml/2006/main" count="1401" uniqueCount="520">
  <si>
    <t>styczeń</t>
  </si>
  <si>
    <t>luty</t>
  </si>
  <si>
    <t>marzec</t>
  </si>
  <si>
    <t>kwiecień</t>
  </si>
  <si>
    <t>maj</t>
  </si>
  <si>
    <t>czerwiec</t>
  </si>
  <si>
    <t>Okres</t>
  </si>
  <si>
    <t>IMPORT</t>
  </si>
  <si>
    <t>EXPORT</t>
  </si>
  <si>
    <t>Razem masa netto(kg) za dany miesiąc:</t>
  </si>
  <si>
    <t>Razem masa netto(kg) za dany okres:</t>
  </si>
  <si>
    <t>MIESIĄC</t>
  </si>
  <si>
    <t>miesiące/lata</t>
  </si>
  <si>
    <t>I</t>
  </si>
  <si>
    <t>II</t>
  </si>
  <si>
    <t>III</t>
  </si>
  <si>
    <t>IV</t>
  </si>
  <si>
    <t>V</t>
  </si>
  <si>
    <t>VI</t>
  </si>
  <si>
    <t>VII</t>
  </si>
  <si>
    <t>VIII</t>
  </si>
  <si>
    <t>IX</t>
  </si>
  <si>
    <t>X</t>
  </si>
  <si>
    <t>XI</t>
  </si>
  <si>
    <t>XII</t>
  </si>
  <si>
    <t>Łącznie</t>
  </si>
  <si>
    <t>(masa netto w kg)</t>
  </si>
  <si>
    <t>lipiec</t>
  </si>
  <si>
    <t>sierpień</t>
  </si>
  <si>
    <t>wrzesień</t>
  </si>
  <si>
    <t>paźdzernik</t>
  </si>
  <si>
    <t>listopad</t>
  </si>
  <si>
    <t>grudzień</t>
  </si>
  <si>
    <r>
      <t>grudzień</t>
    </r>
    <r>
      <rPr>
        <b/>
        <sz val="8"/>
        <color indexed="10"/>
        <rFont val="Calibri"/>
        <family val="2"/>
      </rPr>
      <t xml:space="preserve"> *</t>
    </r>
  </si>
  <si>
    <t>* - dane wstępne</t>
  </si>
  <si>
    <r>
      <t xml:space="preserve">grudzień </t>
    </r>
    <r>
      <rPr>
        <b/>
        <sz val="8"/>
        <color indexed="10"/>
        <rFont val="Calibri"/>
        <family val="2"/>
      </rPr>
      <t>*</t>
    </r>
  </si>
  <si>
    <t>Dynamika %     II.15/I.15</t>
  </si>
  <si>
    <t>Dynamika  %       III.15/II.15</t>
  </si>
  <si>
    <t>Dynamika %       IV.15/III.15</t>
  </si>
  <si>
    <t>Dynamika %        V.15/IV.15</t>
  </si>
  <si>
    <t>Dynamika %        VI.15/V.15</t>
  </si>
  <si>
    <t>01.01-31.01.2015</t>
  </si>
  <si>
    <t>01.01- 28.02.2015</t>
  </si>
  <si>
    <t>01.01- 31.03.2015</t>
  </si>
  <si>
    <t>01.01-30.04.2015</t>
  </si>
  <si>
    <t>01.01- 31.05.2015</t>
  </si>
  <si>
    <t>01.01- 30.06.2015</t>
  </si>
  <si>
    <t>Dynamika % VII.15/VI.15</t>
  </si>
  <si>
    <t>Dynamika %     VIII.15/VII.15</t>
  </si>
  <si>
    <t>Dynamika  %       IX.15/VIII.15</t>
  </si>
  <si>
    <t>Dynamika %       X.15/IX.15</t>
  </si>
  <si>
    <t>Dynamika %       XI.15/X.15</t>
  </si>
  <si>
    <t>Dynamika %        XII.15/XI.15</t>
  </si>
  <si>
    <t>01.01-31.07.2015</t>
  </si>
  <si>
    <t>01.01- 31.08.2015</t>
  </si>
  <si>
    <t>01.01- 30.09.2015</t>
  </si>
  <si>
    <t>01.01-31.10.2015</t>
  </si>
  <si>
    <t>01.01- 31.11.2015</t>
  </si>
  <si>
    <t>01.01- 31.12.2015 *</t>
  </si>
  <si>
    <t>01.01-31.05.2015</t>
  </si>
  <si>
    <t>01.01- 01.11.2015</t>
  </si>
  <si>
    <t>Dynamika % I.15/XII.14</t>
  </si>
  <si>
    <t>Dynamika % I.15/I.14</t>
  </si>
  <si>
    <t>Dynamika %     II.15/II.14</t>
  </si>
  <si>
    <t>Dynamika  %       III.15/III.14</t>
  </si>
  <si>
    <t>Dynamika %       IV.15/IV.14</t>
  </si>
  <si>
    <t>Dynamika %        V.15/V.14</t>
  </si>
  <si>
    <t>Dynamika %  VI.15/VI.14</t>
  </si>
  <si>
    <t>Dynamika %             I-II.15/I-II.14</t>
  </si>
  <si>
    <t>Dynamika %              I-III.15/I-III.14</t>
  </si>
  <si>
    <t>Dynamika %              I-IV.15/I-IV.14</t>
  </si>
  <si>
    <t>Dynamika %          I-V.15/I-V.14</t>
  </si>
  <si>
    <t>Dynamika %                    I-VI.15/I-VI.14</t>
  </si>
  <si>
    <t>Dynamika % VII.15/VII.14</t>
  </si>
  <si>
    <t>Dynamika %     VIII.15/VIII.14</t>
  </si>
  <si>
    <t>Dynamika  %       IX.15/IX.14</t>
  </si>
  <si>
    <t>Dynamika %       X.15/X.14</t>
  </si>
  <si>
    <t>Dynamika %        XI.15/XI.14</t>
  </si>
  <si>
    <t>Dynamika %  XII.15/XII.14</t>
  </si>
  <si>
    <t>Dynamika %              I-VII.15/I-VII.14</t>
  </si>
  <si>
    <t>Dynamika %                  I-VIII.15/I-VIII.14</t>
  </si>
  <si>
    <t>Dynamika %                I-IX.15/I-IX.14</t>
  </si>
  <si>
    <t>Dynamika %          I-X.15/I-X.14</t>
  </si>
  <si>
    <t>Dynamika %          I-XI.15/I-XI.14</t>
  </si>
  <si>
    <t>Dynamika %                I-XII.15/I-XII.14</t>
  </si>
  <si>
    <t>Dynamika %                   I-II.15/I-II.14</t>
  </si>
  <si>
    <t>Dynamika %           I-III.15/I-III.14</t>
  </si>
  <si>
    <t>Dynamika %          I-IV.15/I-IV.14</t>
  </si>
  <si>
    <t>Dynamika %         I-V.15/I-V.14</t>
  </si>
  <si>
    <t>Dynamika %           I-VI.15/I-VI.14</t>
  </si>
  <si>
    <t>Dynamika %               I-XII.15/I-XII.14</t>
  </si>
  <si>
    <t>Dynamika %                            I-VII.15/I-VII.14</t>
  </si>
  <si>
    <r>
      <t>grudzień</t>
    </r>
    <r>
      <rPr>
        <b/>
        <sz val="8"/>
        <color indexed="10"/>
        <rFont val="Calibri"/>
        <family val="2"/>
      </rPr>
      <t xml:space="preserve"> </t>
    </r>
  </si>
  <si>
    <t xml:space="preserve">grudzień </t>
  </si>
  <si>
    <t>Dynamika %     II.16/I.16</t>
  </si>
  <si>
    <t>Dynamika  %       III.16/II.16</t>
  </si>
  <si>
    <t>Dynamika %       IV.16/III.16</t>
  </si>
  <si>
    <t>Dynamika %        V.16/IV.16</t>
  </si>
  <si>
    <t>Dynamika %        VI.16/V.16</t>
  </si>
  <si>
    <t>01.01-31.01.2016</t>
  </si>
  <si>
    <t>01.01- 31.03.2016</t>
  </si>
  <si>
    <t>01.01-30.04.2016</t>
  </si>
  <si>
    <t>01.01- 31.05.2016</t>
  </si>
  <si>
    <t>01.01- 30.06.2016</t>
  </si>
  <si>
    <t>Dynamika % VII.16/VI.16</t>
  </si>
  <si>
    <t>Dynamika %     VIII.16/VII.16</t>
  </si>
  <si>
    <t>Dynamika  %       IX.16/VIII.16</t>
  </si>
  <si>
    <t>Dynamika %       X.16/IX.16</t>
  </si>
  <si>
    <t>Dynamika %       XI.16/X.16</t>
  </si>
  <si>
    <t>Dynamika %        XII.16/XI.16</t>
  </si>
  <si>
    <t>01.01-31.07.2016</t>
  </si>
  <si>
    <t>01.01- 31.08.2016</t>
  </si>
  <si>
    <t>01.01- 30.09.2016</t>
  </si>
  <si>
    <t>01.01-31.10.2016</t>
  </si>
  <si>
    <t>01.01- 31.11.2016</t>
  </si>
  <si>
    <t>01.01-31.05.2016</t>
  </si>
  <si>
    <t>Dynamika % I.16/XII.15</t>
  </si>
  <si>
    <t>Dynamika % I.16/I.15</t>
  </si>
  <si>
    <t>Dynamika %     II.16/II.15</t>
  </si>
  <si>
    <t>Dynamika  %       III.16/III.15</t>
  </si>
  <si>
    <t>Dynamika %       IV.16/IV.15</t>
  </si>
  <si>
    <t>Dynamika %        V.16/V.15</t>
  </si>
  <si>
    <t>Dynamika %  VI.16/VI.15</t>
  </si>
  <si>
    <t>Dynamika %             I-II.16/I-II.15</t>
  </si>
  <si>
    <t>Dynamika %              I-III.16/I-III.15</t>
  </si>
  <si>
    <t>Dynamika %              I-IV.16/I-IV.15</t>
  </si>
  <si>
    <t>Dynamika %          I-V.16/I-V.15</t>
  </si>
  <si>
    <t>Dynamika %                    I-VI.16/I-VI.15</t>
  </si>
  <si>
    <t>Dynamika % VII.16/VII.15</t>
  </si>
  <si>
    <t>Dynamika %     VIII.16/VIII.15</t>
  </si>
  <si>
    <t>Dynamika  %       IX.16/IX.15</t>
  </si>
  <si>
    <t>Dynamika %       X.16/X.15</t>
  </si>
  <si>
    <t>Dynamika %        XI.16/XI.15</t>
  </si>
  <si>
    <t>Dynamika %  XII.16/XII.15</t>
  </si>
  <si>
    <t>Dynamika %              I-VII.16/I-VII.15</t>
  </si>
  <si>
    <t>Dynamika %                  I-VIII.16/I-VIII.15</t>
  </si>
  <si>
    <t>Dynamika %                I-IX.16/I-IX.15</t>
  </si>
  <si>
    <t>Dynamika %          I-X.16/I-X.15</t>
  </si>
  <si>
    <t>Dynamika %          I-XI.16/I-XI.15</t>
  </si>
  <si>
    <t>Dynamika %                I-XII.16/I-XII.15</t>
  </si>
  <si>
    <t>Dynamika %                   I-II.16/I-II.15</t>
  </si>
  <si>
    <t>Dynamika %           I-III.16/I-III.15</t>
  </si>
  <si>
    <t>Dynamika %          I-IV.16/I-IV.15</t>
  </si>
  <si>
    <t>Dynamika %         I-V.16/I-V.15</t>
  </si>
  <si>
    <t>Dynamika %           I-VI.16/I-VI.15</t>
  </si>
  <si>
    <t>Dynamika %               I-XII.16/I-XII.15</t>
  </si>
  <si>
    <t>01.01- 29.02.2016</t>
  </si>
  <si>
    <t>Dynamika %                          I-VII.16/I-VII.15</t>
  </si>
  <si>
    <t xml:space="preserve"> </t>
  </si>
  <si>
    <t>-</t>
  </si>
  <si>
    <r>
      <t xml:space="preserve">01.01- 01.11.2016 </t>
    </r>
    <r>
      <rPr>
        <b/>
        <sz val="8"/>
        <color indexed="10"/>
        <rFont val="Calibri"/>
        <family val="2"/>
      </rPr>
      <t>**</t>
    </r>
  </si>
  <si>
    <t>**- UWAGA! ZMIANA - w dniu 15.XII. jeden z podmiotów eksportujących do UE dokonał korekty deklaracji INTRASTAT  i zamienił towar z kodu CN 01059400 (Drób domowy żywy-ptactwo z gatunku Gallus Domesticus: o masie przekraczającej 185 g)   na kod CN02071310 (Mięso i podroby zamrożone, z gatunku Gallus Domesticus, oskubane i wypatroszone, bez głów, łap, szyj, serc, wątróbek, żołądków - "kurczaki 65%")</t>
  </si>
  <si>
    <t xml:space="preserve">Obroty towarowe oparte są wyłącznie na danych z dokumentów SAD i deklaracji INTRASTAT, są to dane rzeczywiste, bez doszacowań obrotów tych podmiotów, które zostały zwolnione z obowiązku sprawozdawczego oraz które nie dopełniły obowiązku sprawozdawczego w wymaganym terminie. 
</t>
  </si>
  <si>
    <r>
      <rPr>
        <b/>
        <i/>
        <sz val="7"/>
        <color indexed="10"/>
        <rFont val="Calibri"/>
        <family val="2"/>
      </rPr>
      <t>*-</t>
    </r>
    <r>
      <rPr>
        <b/>
        <i/>
        <sz val="7"/>
        <rFont val="Calibri"/>
        <family val="2"/>
      </rPr>
      <t xml:space="preserve"> dane wstępne.   Dane pochodzą ze zbioru otwartego, co oznacza, że do zatwierdzenia przez GUS zbioru za 2016 rok rejestrowane są korekty oraz dane nadsyłane przez podmioty, które nie dopełniły obowiązku sprawozdawczego w wymaganym terminie. </t>
    </r>
  </si>
  <si>
    <t>Dynamika %       IV.17/III.17</t>
  </si>
  <si>
    <t>Dynamika %        V.17/IV.17</t>
  </si>
  <si>
    <t>Dynamika %        VI.17/V.17</t>
  </si>
  <si>
    <t>01.01-31.01.2017</t>
  </si>
  <si>
    <t>01.01- 29.02.2017</t>
  </si>
  <si>
    <t>01.01- 31.03.2017</t>
  </si>
  <si>
    <t>01.01-30.04.2017</t>
  </si>
  <si>
    <t>01.01- 31.05.2017</t>
  </si>
  <si>
    <t>01.01- 30.06.2017</t>
  </si>
  <si>
    <t>Dynamika % VII.17/VI.17</t>
  </si>
  <si>
    <t>Dynamika %     VIII.17/VII.17</t>
  </si>
  <si>
    <t>Dynamika  %       IX.17/VIII.17</t>
  </si>
  <si>
    <t>Dynamika %       X.17/IX.17</t>
  </si>
  <si>
    <t>Dynamika %       XI.17/X.17</t>
  </si>
  <si>
    <t>Dynamika %        XII.17/XI.17</t>
  </si>
  <si>
    <t>01.01-31.07.2017</t>
  </si>
  <si>
    <t>01.01- 31.08.2017</t>
  </si>
  <si>
    <t>01.01- 30.09.2017</t>
  </si>
  <si>
    <t>01.01-31.10.2017</t>
  </si>
  <si>
    <t>01.01- 31.11.2017</t>
  </si>
  <si>
    <t>Dynamika %     II.17/I.17</t>
  </si>
  <si>
    <t>Dynamika  %       III.17/II.17</t>
  </si>
  <si>
    <t>01.01-31.05.2017</t>
  </si>
  <si>
    <t>01.01- 01.11.2017</t>
  </si>
  <si>
    <t>Dynamika % I.17/XII.16</t>
  </si>
  <si>
    <t>Dynamika %     II.17/II.16</t>
  </si>
  <si>
    <t>Dynamika  %       III.17/III.16</t>
  </si>
  <si>
    <t>Dynamika %       IV.17/IV.16</t>
  </si>
  <si>
    <t>Dynamika %        V.17/V.16</t>
  </si>
  <si>
    <t>Dynamika %  VI.17/VI.16</t>
  </si>
  <si>
    <t>Dynamika % I.17/I.16</t>
  </si>
  <si>
    <t>Dynamika %                   I-II.17/I-II.16</t>
  </si>
  <si>
    <t>Dynamika %          I-IV.17/I-IV.16</t>
  </si>
  <si>
    <t>Dynamika %         I-V.17/I-V.16</t>
  </si>
  <si>
    <t>Dynamika %           I-VI.17/I-VI.16</t>
  </si>
  <si>
    <t>Dynamika % VII.17/VII.16</t>
  </si>
  <si>
    <t>Dynamika %     VIII.17/VIII.16</t>
  </si>
  <si>
    <t>Dynamika  %       IX.17/IX.16</t>
  </si>
  <si>
    <t>Dynamika %       X.17/X.16</t>
  </si>
  <si>
    <t>Dynamika %        XI.17/XI.16</t>
  </si>
  <si>
    <t>Dynamika %  XII.17/XII.16</t>
  </si>
  <si>
    <t>Dynamika %              I-VII.17/I-VII.16</t>
  </si>
  <si>
    <t>Dynamika %                  I-VIII.17/I-VIII.16</t>
  </si>
  <si>
    <t>Dynamika %                I-IX.17/I-IX.16</t>
  </si>
  <si>
    <t>Dynamika %          I-X.17/I-X.16</t>
  </si>
  <si>
    <t>Dynamika %          I-XI.17/I-XI.16</t>
  </si>
  <si>
    <t>Dynamika %               I-XII.17/I-XII.16</t>
  </si>
  <si>
    <t>Dynamika %             I-II.17/I-II.16</t>
  </si>
  <si>
    <t>Dynamika %              I-III.17/I-III.16</t>
  </si>
  <si>
    <t>Dynamika %              I-IV.17/I-IV.16</t>
  </si>
  <si>
    <t>Dynamika %          I-V.17/I-V.16</t>
  </si>
  <si>
    <t>Dynamika %                    I-VI.17/I-VI.16</t>
  </si>
  <si>
    <t>Dynamika %                I-XII.17/I-XII.16</t>
  </si>
  <si>
    <t>Dynamika %           I-III.17/I-III.16</t>
  </si>
  <si>
    <t>Dynamika %                          I-VII.17/I-VII.16</t>
  </si>
  <si>
    <t>**- UWAGA! ZMIANA DANYCH W POSZCZEGÓLNYCH MIESIĄCACH - w dniu 15.XII.2016 r. jeden z podmiotów eksportujących do UE dokonał korekty deklaracji INTRASTAT  i zamienił towar z kodu CN 01059400 (Drób domowy żywy-ptactwo z gatunku Gallus Domesticus: o masie przekraczającej 185 g)   na kod CN02071310 (Mięso i podroby zamrożone, z gatunku Gallus Domesticus, oskubane i wypatroszone, bez głów, łap, szyj, serc, wątróbek, żołądków - "kurczaki 65%")</t>
  </si>
  <si>
    <r>
      <t xml:space="preserve">DRÓB ZYWY      </t>
    </r>
    <r>
      <rPr>
        <b/>
        <i/>
        <sz val="11"/>
        <rFont val="Calibri"/>
        <family val="2"/>
      </rPr>
      <t>KOD CN 0105</t>
    </r>
  </si>
  <si>
    <t>*-dane wstępne</t>
  </si>
  <si>
    <t xml:space="preserve">01.01- 31.12.2016 </t>
  </si>
  <si>
    <t>*- dane wstępne</t>
  </si>
  <si>
    <t>01.01-31.01.2018</t>
  </si>
  <si>
    <t>01.01- 31.03.2018</t>
  </si>
  <si>
    <t>01.01-30.04.2018</t>
  </si>
  <si>
    <t>01.01- 31.05.2018</t>
  </si>
  <si>
    <t>01.01- 30.06.2018</t>
  </si>
  <si>
    <t>01.01-31.07.2018</t>
  </si>
  <si>
    <t>01.01- 31.08.2018</t>
  </si>
  <si>
    <t>01.01- 30.09.2018</t>
  </si>
  <si>
    <t>01.01-31.10.2018</t>
  </si>
  <si>
    <t>01.01- 31.11.2018</t>
  </si>
  <si>
    <t>Dynamika % I.18/XII.17</t>
  </si>
  <si>
    <t>Dynamika %     II.18/I.18</t>
  </si>
  <si>
    <t>Dynamika % I.18/I.17</t>
  </si>
  <si>
    <t>Dynamika %             I-II.18/I-II.17</t>
  </si>
  <si>
    <t>Dynamika %              I-III.18/I-III.17</t>
  </si>
  <si>
    <t>Dynamika %              I-IV.18/I-IV.17</t>
  </si>
  <si>
    <t>Dynamika %          I-V.18/I-V.17</t>
  </si>
  <si>
    <t>Dynamika %                    I-VI.18/I-VI.17</t>
  </si>
  <si>
    <t>Dynamika %              I-VII.18/I-VII.17</t>
  </si>
  <si>
    <t>Dynamika %                  I-VIII.18/I-VIII.17</t>
  </si>
  <si>
    <t>Dynamika %                I-IX.18/I-IX.17</t>
  </si>
  <si>
    <t>Dynamika %          I-X.18/I-X.17</t>
  </si>
  <si>
    <t>Dynamika %          I-XI.18/I-XI.17</t>
  </si>
  <si>
    <t>Dynamika %                I-XII.18/I-XII.17</t>
  </si>
  <si>
    <t>Dynamika  %       III.18/II.18</t>
  </si>
  <si>
    <t>Dynamika %       IV.18/III.18</t>
  </si>
  <si>
    <t>Dynamika %        V.18/IV.18</t>
  </si>
  <si>
    <t>Dynamika %        VI.18/V.18</t>
  </si>
  <si>
    <t>Dynamika %     II.18/II.17</t>
  </si>
  <si>
    <t>Dynamika  %       III.18/III.17</t>
  </si>
  <si>
    <t>Dynamika %       IV.18/IV.17</t>
  </si>
  <si>
    <t>Dynamika %        V.18/V.17</t>
  </si>
  <si>
    <t>Dynamika %  VI.18/VI.17</t>
  </si>
  <si>
    <t>Dynamika % VII.18/VI.18</t>
  </si>
  <si>
    <t>Dynamika %     VIII.18/VII.18</t>
  </si>
  <si>
    <t>Dynamika  %       IX.18/VIII.18</t>
  </si>
  <si>
    <t>Dynamika %       X.18/IX.18</t>
  </si>
  <si>
    <t>Dynamika %       XI.18/X.18</t>
  </si>
  <si>
    <t>Dynamika %        XII.18/XI.18</t>
  </si>
  <si>
    <t>Dynamika % VII.18/VII.17</t>
  </si>
  <si>
    <t>Dynamika %     VIII.18/VIII.17</t>
  </si>
  <si>
    <t>Dynamika  %       IX.18/IX.17</t>
  </si>
  <si>
    <t>Dynamika %       X.18/X.17</t>
  </si>
  <si>
    <t>Dynamika %        XI.18/XI.17</t>
  </si>
  <si>
    <t>Dynamika %  XII.18/XII.18</t>
  </si>
  <si>
    <r>
      <t>01.01- 31.12.2018</t>
    </r>
    <r>
      <rPr>
        <b/>
        <sz val="8"/>
        <color indexed="10"/>
        <rFont val="Calibri"/>
        <family val="2"/>
      </rPr>
      <t xml:space="preserve"> </t>
    </r>
  </si>
  <si>
    <t>październik</t>
  </si>
  <si>
    <t>01.01- 31.12.2017</t>
  </si>
  <si>
    <t>01.01-31.07.2019</t>
  </si>
  <si>
    <t>01.01- 31.08.2019</t>
  </si>
  <si>
    <t>01.01- 30.09.2019</t>
  </si>
  <si>
    <t>01.01-31.10.2019</t>
  </si>
  <si>
    <t>01.01- 31.11.2019</t>
  </si>
  <si>
    <t xml:space="preserve">01.01- 31.12.2019 </t>
  </si>
  <si>
    <t>Dynamika %     II.19/I.19</t>
  </si>
  <si>
    <t>Dynamika  %       III.19/II.19</t>
  </si>
  <si>
    <t>Dynamika %       IV.19/III.19</t>
  </si>
  <si>
    <t>Dynamika %        V.19/IV.19</t>
  </si>
  <si>
    <t>Dynamika %        VI.19/V.19</t>
  </si>
  <si>
    <t>01.01-31.01.2019</t>
  </si>
  <si>
    <t>01.01- 31.03.2019</t>
  </si>
  <si>
    <t>01.01-30.04.2019</t>
  </si>
  <si>
    <t>01.01- 31.05.2019</t>
  </si>
  <si>
    <t>01.01- 30.06.2019</t>
  </si>
  <si>
    <t>Dynamika % VII.19/VI.19</t>
  </si>
  <si>
    <t>Dynamika %     VIII.19/VII.19</t>
  </si>
  <si>
    <t>Dynamika  %       IX.19/VIII.19</t>
  </si>
  <si>
    <t>Dynamika %       X.19/IX.19</t>
  </si>
  <si>
    <t>Dynamika %       XI.19/X.19</t>
  </si>
  <si>
    <t>Dynamika %        XII.19/XI.19</t>
  </si>
  <si>
    <t>Dynamika % I.19/XII.18</t>
  </si>
  <si>
    <t>Dynamika % I.19/I.18</t>
  </si>
  <si>
    <t>Dynamika %     II.19/II.18</t>
  </si>
  <si>
    <t>Dynamika  %       III.19/III.18</t>
  </si>
  <si>
    <t>Dynamika %       IV.19/IV.18</t>
  </si>
  <si>
    <t>Dynamika %        V.19/V.18</t>
  </si>
  <si>
    <t>Dynamika %  VI.19/VI.18</t>
  </si>
  <si>
    <t>Dynamika %             I-II.19/I-II.18</t>
  </si>
  <si>
    <t>Dynamika %              I-III.19/I-III.18</t>
  </si>
  <si>
    <t>Dynamika %              I-IV.19/I-IV.18</t>
  </si>
  <si>
    <t>Dynamika %          I-V.19/I-V.18</t>
  </si>
  <si>
    <t>Dynamika %                    I-VI.19/I-VI.18</t>
  </si>
  <si>
    <t>Dynamika % VII.19/VII.18</t>
  </si>
  <si>
    <t>Dynamika %     VIII.19/VIII.18</t>
  </si>
  <si>
    <t>Dynamika  %       IX.19/IX.18</t>
  </si>
  <si>
    <t>Dynamika %       X.19/X.18</t>
  </si>
  <si>
    <t>Dynamika %        XI.19/XI.18</t>
  </si>
  <si>
    <t>Dynamika %              I-VII.19/I-VII.18</t>
  </si>
  <si>
    <t>Dynamika %                  I-VIII.19/I-VIII.18</t>
  </si>
  <si>
    <t>Dynamika %                I-IX.19/I-IX.18</t>
  </si>
  <si>
    <t>Dynamika %          I-X.19/I-X.18</t>
  </si>
  <si>
    <t>Dynamika %          I-XI.19/I-XI.18</t>
  </si>
  <si>
    <t>Dynamika %                I-XII.19/I-XII.18</t>
  </si>
  <si>
    <t>01.01- 28.02.2019</t>
  </si>
  <si>
    <t>01.01- 28.02.2018</t>
  </si>
  <si>
    <t>Dynamika %  XII.19/XII.19</t>
  </si>
  <si>
    <t>Dynamika %     II.20/I.20</t>
  </si>
  <si>
    <t>Dynamika  %       III.20/II.20</t>
  </si>
  <si>
    <t>Dynamika %       IV.20/III.20</t>
  </si>
  <si>
    <t>Dynamika %        V.20/IV.20</t>
  </si>
  <si>
    <t>Dynamika %        VI.20/V.20</t>
  </si>
  <si>
    <t>01.01-31.01.2020</t>
  </si>
  <si>
    <t>01.01- 31.03.2020</t>
  </si>
  <si>
    <t>01.01-30.04.2020</t>
  </si>
  <si>
    <t>01.01- 31.05.2020</t>
  </si>
  <si>
    <t>01.01- 30.06.2020</t>
  </si>
  <si>
    <t>Dynamika % VII.20/VI.20</t>
  </si>
  <si>
    <t>Dynamika %     VIII.20/VII.20</t>
  </si>
  <si>
    <t>Dynamika  %       IX.20/VIII.20</t>
  </si>
  <si>
    <t>Dynamika %       X.20/IX.20</t>
  </si>
  <si>
    <t>Dynamika %       XI.20/X.20</t>
  </si>
  <si>
    <t>Dynamika %        XII.20/XI.20</t>
  </si>
  <si>
    <t>01.01-31.07.2020</t>
  </si>
  <si>
    <t>01.01- 31.08.2020</t>
  </si>
  <si>
    <t>01.01- 30.09.2020</t>
  </si>
  <si>
    <t>01.01-31.10.2020</t>
  </si>
  <si>
    <t>01.01- 31.11.2020</t>
  </si>
  <si>
    <t xml:space="preserve">01.01- 31.12.2020 </t>
  </si>
  <si>
    <t>Dynamika % I.20/XII.19</t>
  </si>
  <si>
    <t>Dynamika % I.20/I.19</t>
  </si>
  <si>
    <t>Dynamika %     II.20/II.19</t>
  </si>
  <si>
    <t>Dynamika  %       III.20/III.19</t>
  </si>
  <si>
    <t>Dynamika %       IV.20/IV.19</t>
  </si>
  <si>
    <t>Dynamika %        V.20/V.19</t>
  </si>
  <si>
    <t>Dynamika %  VI.20/VI.19</t>
  </si>
  <si>
    <t>Dynamika %             I-II.20/I-II.19</t>
  </si>
  <si>
    <t>Dynamika %              I-III.20/I-III.19</t>
  </si>
  <si>
    <t>Dynamika %              I-IV.20/I-IV.19</t>
  </si>
  <si>
    <t>Dynamika %          I-V.20/I-V.19</t>
  </si>
  <si>
    <t>Dynamika %                    I-VI.20/I-VI.19</t>
  </si>
  <si>
    <t>Dynamika % VII.20/VII.19</t>
  </si>
  <si>
    <t>Dynamika %     VIII.20/VIII.19</t>
  </si>
  <si>
    <t>Dynamika  %       IX.20/IX.19</t>
  </si>
  <si>
    <t>Dynamika %       X.20/X.19</t>
  </si>
  <si>
    <t>Dynamika %        XI.20/XI.19</t>
  </si>
  <si>
    <t>Dynamika %              I-VII.20/I-VII.19</t>
  </si>
  <si>
    <t>Dynamika %                  I-VIII.20/I-VIII.19</t>
  </si>
  <si>
    <t>Dynamika %                I-IX.20/I-IX.19</t>
  </si>
  <si>
    <t>Dynamika %          I-X.20/I-X.19</t>
  </si>
  <si>
    <t>Dynamika %          I-XI.20/I-XI.19</t>
  </si>
  <si>
    <t>Dynamika %                I-XII.20/I-XII.19</t>
  </si>
  <si>
    <t>Dynamika %  XII.20/XII.20</t>
  </si>
  <si>
    <t>01.01- 29.02.2020</t>
  </si>
  <si>
    <t>*dane wstępne</t>
  </si>
  <si>
    <r>
      <t xml:space="preserve">2019 </t>
    </r>
    <r>
      <rPr>
        <b/>
        <sz val="14"/>
        <color indexed="36"/>
        <rFont val="Calibri"/>
        <family val="2"/>
      </rPr>
      <t>OSTATECZNE</t>
    </r>
  </si>
  <si>
    <r>
      <t>2019</t>
    </r>
    <r>
      <rPr>
        <b/>
        <sz val="14"/>
        <color indexed="36"/>
        <rFont val="Calibri"/>
        <family val="2"/>
      </rPr>
      <t xml:space="preserve"> OSTATECZNE</t>
    </r>
  </si>
  <si>
    <t>01.01- 31.12.2020</t>
  </si>
  <si>
    <t>01.01- 31.12.2019</t>
  </si>
  <si>
    <t>Dynamika % I.21/XII.20</t>
  </si>
  <si>
    <t>Dynamika %     II.21/I.21</t>
  </si>
  <si>
    <t>Dynamika  %       III.21/II.21</t>
  </si>
  <si>
    <t>Dynamika %       IV.21/III.21</t>
  </si>
  <si>
    <t>Dynamika %        V.21/IV.21</t>
  </si>
  <si>
    <t>Dynamika %        VI.21/V.21</t>
  </si>
  <si>
    <t>01.01-31.01.2021</t>
  </si>
  <si>
    <t>Dynamika % I.21/I.20</t>
  </si>
  <si>
    <t>01.01- 28.02.2021</t>
  </si>
  <si>
    <t>Dynamika %             I-II.21/I-II.20</t>
  </si>
  <si>
    <t>01.01- 31.03.2021</t>
  </si>
  <si>
    <t>01.01-30.04.2021</t>
  </si>
  <si>
    <t>01.01- 31.05.2021</t>
  </si>
  <si>
    <t>01.01- 30.06.2021</t>
  </si>
  <si>
    <r>
      <t>2021</t>
    </r>
    <r>
      <rPr>
        <b/>
        <sz val="14"/>
        <color indexed="10"/>
        <rFont val="Calibri"/>
        <family val="2"/>
      </rPr>
      <t>*</t>
    </r>
  </si>
  <si>
    <t>Dynamika %              I-IV.21/I-IV.20</t>
  </si>
  <si>
    <t>Dynamika %          I-V.21/I-V.20</t>
  </si>
  <si>
    <t>Dynamika %                    I-VI.21/I-VI.20</t>
  </si>
  <si>
    <t>Dynamika % VII.21/VI.21</t>
  </si>
  <si>
    <t>Dynamika %              I-VII.21/I-VII.20</t>
  </si>
  <si>
    <t>Dynamika %                  I-VIII.21/I-VIII.20</t>
  </si>
  <si>
    <t>Dynamika %                I-IX.21/I-IX.20</t>
  </si>
  <si>
    <t>Dynamika %          I-X.21/I-X.20</t>
  </si>
  <si>
    <t>Dynamika %          I-XI.21/I-XI.20</t>
  </si>
  <si>
    <t>Dynamika %                I-XII.21/I-XII.20</t>
  </si>
  <si>
    <t>01.01-31.07.2021</t>
  </si>
  <si>
    <t>01.01- 31.08.2021</t>
  </si>
  <si>
    <t>01.01- 30.09.2021</t>
  </si>
  <si>
    <t>01.01-31.10.2021</t>
  </si>
  <si>
    <t>01.01- 31.11.2021</t>
  </si>
  <si>
    <t xml:space="preserve">01.01- 31.12.2021 </t>
  </si>
  <si>
    <t>Dynamika % VII.21/VII.20</t>
  </si>
  <si>
    <t>Dynamika %     VIII.21/VIII.20</t>
  </si>
  <si>
    <t>Dynamika  %       IX.21/IX.20</t>
  </si>
  <si>
    <t>Dynamika %       X.21/X.20</t>
  </si>
  <si>
    <t>Dynamika %        XI.21/XI.20</t>
  </si>
  <si>
    <t>Dynamika %  XII.21/XII.20</t>
  </si>
  <si>
    <t>Dynamika %     II.21/II.20</t>
  </si>
  <si>
    <t>Dynamika  %       III.21/III.20</t>
  </si>
  <si>
    <t>Dynamika %       IV.21/IV.20</t>
  </si>
  <si>
    <t>Dynamika %        V.21/V.20</t>
  </si>
  <si>
    <t>Dynamika %  VI.21/VI.20</t>
  </si>
  <si>
    <t>Dynamika %     VIII.21/VII.21</t>
  </si>
  <si>
    <t>Dynamika  %       IX.21/VIII.21</t>
  </si>
  <si>
    <t>Dynamika %       X.21/IX.21</t>
  </si>
  <si>
    <t>Dynamika %       XI.21/X.21</t>
  </si>
  <si>
    <t>Dynamika %        XII.21/XI.21</t>
  </si>
  <si>
    <t>Dynamika %  XII.21/XII.21</t>
  </si>
  <si>
    <t>Dynamika %              I-III.21/I-III.20</t>
  </si>
  <si>
    <t>Dynamika %                I-XII.20/I-XII.20</t>
  </si>
  <si>
    <t>01.01- 31.12.2021</t>
  </si>
  <si>
    <r>
      <t xml:space="preserve">DRÓB ŻYWY </t>
    </r>
    <r>
      <rPr>
        <b/>
        <sz val="12"/>
        <color indexed="10"/>
        <rFont val="Calibri"/>
        <family val="2"/>
      </rPr>
      <t>KOD CN 0105</t>
    </r>
    <r>
      <rPr>
        <b/>
        <sz val="12"/>
        <rFont val="Calibri"/>
        <family val="2"/>
      </rPr>
      <t xml:space="preserve">  [masa netto kg]</t>
    </r>
  </si>
  <si>
    <r>
      <t xml:space="preserve">2020 </t>
    </r>
    <r>
      <rPr>
        <b/>
        <sz val="14"/>
        <color indexed="36"/>
        <rFont val="Calibri"/>
        <family val="2"/>
      </rPr>
      <t>OSTATECZNE</t>
    </r>
  </si>
  <si>
    <t>Dynamika %        I-IX.21/I-IX.20</t>
  </si>
  <si>
    <t>Dynamika % I.22/XII.21</t>
  </si>
  <si>
    <t>Dynamika % I.22/I.21</t>
  </si>
  <si>
    <t>Dynamika %     II.22/I.22</t>
  </si>
  <si>
    <t>Dynamika %       IV.22/III.22</t>
  </si>
  <si>
    <t>Dynamika %        VI.22/V.22</t>
  </si>
  <si>
    <t>Dynamika  %       III.22/II.22</t>
  </si>
  <si>
    <t>Dynamika %        V.22/IV.22</t>
  </si>
  <si>
    <t>01.01-31.01.2022</t>
  </si>
  <si>
    <t>01.01- 28.02.2022</t>
  </si>
  <si>
    <t>01.01- 31.03.2022</t>
  </si>
  <si>
    <t>01.01-30.04.2022</t>
  </si>
  <si>
    <t>01.01- 31.05.2022</t>
  </si>
  <si>
    <t>01.01- 30.06.2022</t>
  </si>
  <si>
    <t>Dynamika % VII.22/VI.22</t>
  </si>
  <si>
    <t>Dynamika %     VIII.22/VII.22</t>
  </si>
  <si>
    <t>Dynamika  %       IX.22/VIII.22</t>
  </si>
  <si>
    <t>Dynamika %       X.22/IX.22</t>
  </si>
  <si>
    <t>Dynamika %       XI.22/X.22</t>
  </si>
  <si>
    <t>Dynamika %        XII.22/XI.22</t>
  </si>
  <si>
    <t>01.01-31.07.2022</t>
  </si>
  <si>
    <t>01.01- 31.08.2022</t>
  </si>
  <si>
    <t>01.01- 30.09.2022</t>
  </si>
  <si>
    <t>01.01-31.10.2022</t>
  </si>
  <si>
    <t>01.01- 31.11.2022</t>
  </si>
  <si>
    <t xml:space="preserve">01.01- 31.12.2022 </t>
  </si>
  <si>
    <t>Dynamika %     II.22/II.21</t>
  </si>
  <si>
    <t>Dynamika  %       III.22/III.21</t>
  </si>
  <si>
    <t>Dynamika %       IV.22/IV.21</t>
  </si>
  <si>
    <t>Dynamika %        V.22/V.21</t>
  </si>
  <si>
    <t>Dynamika %  VI.22/VI.21</t>
  </si>
  <si>
    <t>Dynamika %             I-II.22/I-II.21</t>
  </si>
  <si>
    <t>Dynamika %              I-III.22/I-III.21</t>
  </si>
  <si>
    <t>Dynamika %              I-IV.22/I-IV.21</t>
  </si>
  <si>
    <t>Dynamika %          I-V.22/I-V.21</t>
  </si>
  <si>
    <t>Dynamika %                    I-VI.22/I-VI.21</t>
  </si>
  <si>
    <t>Dynamika % VII.22/VII.21</t>
  </si>
  <si>
    <t>Dynamika %     VIII.22/VIII.21</t>
  </si>
  <si>
    <t>Dynamika  %       IX.22/IX.21</t>
  </si>
  <si>
    <t>Dynamika %       X.22/X.21</t>
  </si>
  <si>
    <t>Dynamika %        XI.22/XI.21</t>
  </si>
  <si>
    <t>Dynamika %  XII.22/XII.21</t>
  </si>
  <si>
    <t>Dynamika %              I-VII.22/I-VII.21</t>
  </si>
  <si>
    <t>Dynamika %                  I-VIII.22/I-VIII.21</t>
  </si>
  <si>
    <t>Dynamika %                I-IX.22/I-IX.21</t>
  </si>
  <si>
    <t>Dynamika %          I-X.22/I-X.21</t>
  </si>
  <si>
    <t>Dynamika %          I-XI.22/I-XI.21</t>
  </si>
  <si>
    <t>Dynamika %                I-XII.22/I-XII.21</t>
  </si>
  <si>
    <t>01.01- 31.12.2022</t>
  </si>
  <si>
    <t>Dynamika %        I-IX.22/I-IX.21</t>
  </si>
  <si>
    <r>
      <t xml:space="preserve">2021- </t>
    </r>
    <r>
      <rPr>
        <b/>
        <sz val="14"/>
        <color indexed="10"/>
        <rFont val="Calibri"/>
        <family val="2"/>
      </rPr>
      <t xml:space="preserve">dane ostateczne </t>
    </r>
  </si>
  <si>
    <r>
      <t>2021 -</t>
    </r>
    <r>
      <rPr>
        <b/>
        <sz val="14"/>
        <color indexed="10"/>
        <rFont val="Calibri"/>
        <family val="2"/>
      </rPr>
      <t xml:space="preserve"> dane ostateczne </t>
    </r>
  </si>
  <si>
    <r>
      <t>2021</t>
    </r>
    <r>
      <rPr>
        <b/>
        <sz val="14"/>
        <color indexed="10"/>
        <rFont val="Calibri"/>
        <family val="2"/>
      </rPr>
      <t xml:space="preserve">*- dane ostateczne </t>
    </r>
  </si>
  <si>
    <r>
      <t>2023</t>
    </r>
    <r>
      <rPr>
        <b/>
        <sz val="14"/>
        <color indexed="10"/>
        <rFont val="Calibri"/>
        <family val="2"/>
      </rPr>
      <t>*</t>
    </r>
  </si>
  <si>
    <t>Dynamika % I.23/XII.22</t>
  </si>
  <si>
    <t>Dynamika  %       III.23/II.23</t>
  </si>
  <si>
    <t>Dynamika %       IV.23/III.23</t>
  </si>
  <si>
    <t>Dynamika %        V.23/IV.23</t>
  </si>
  <si>
    <t>Dynamika %        VI.23/V.23</t>
  </si>
  <si>
    <t>Dynamika % VII.23/VI.23</t>
  </si>
  <si>
    <t>Dynamika %     VIII.23/VII.23</t>
  </si>
  <si>
    <t>Dynamika  %       IX.23/VIII.23</t>
  </si>
  <si>
    <t>Dynamika %       X.23/IX.23</t>
  </si>
  <si>
    <t>Dynamika %       XI.23/X.23</t>
  </si>
  <si>
    <t>Dynamika %        XII.23/XI.23</t>
  </si>
  <si>
    <t>Dynamika %     II.23/I.23</t>
  </si>
  <si>
    <t>01.01-31.01.2023</t>
  </si>
  <si>
    <t>01.01- 28.02.2023</t>
  </si>
  <si>
    <t>01.01- 31.03.2023</t>
  </si>
  <si>
    <t>01.01-30.04.2023</t>
  </si>
  <si>
    <t>01.01- 31.05.2023</t>
  </si>
  <si>
    <t>01.01- 30.06.2023</t>
  </si>
  <si>
    <t>01.01-31.07.2023</t>
  </si>
  <si>
    <t>01.01- 31.08.2023</t>
  </si>
  <si>
    <t>01.01- 30.09.2023</t>
  </si>
  <si>
    <t>01.01-31.10.2023</t>
  </si>
  <si>
    <t>01.01- 31.11.2023</t>
  </si>
  <si>
    <t xml:space="preserve">01.01- 31.12.2023 </t>
  </si>
  <si>
    <t>Dynamika % I.23/I.22</t>
  </si>
  <si>
    <t>Dynamika %     II.23/II.22</t>
  </si>
  <si>
    <t>Dynamika  %       III.23/III.22</t>
  </si>
  <si>
    <t>Dynamika %       IV.23/IV.22</t>
  </si>
  <si>
    <t>Dynamika %        V.23/V.22</t>
  </si>
  <si>
    <t>Dynamika %  VI.23/VI.22</t>
  </si>
  <si>
    <t>Dynamika %             I-II.23/I-II.22</t>
  </si>
  <si>
    <t>Dynamika %              I-III.23/I-III.22</t>
  </si>
  <si>
    <t>Dynamika %              I-IV.23/I-IV.22</t>
  </si>
  <si>
    <t>Dynamika %          I-V.23/I-V.22</t>
  </si>
  <si>
    <t>Dynamika %                    I-VI.23/I-VI.22</t>
  </si>
  <si>
    <t>Dynamika % VII.23/VII.22</t>
  </si>
  <si>
    <t>Dynamika %     VIII.23/VIII.22</t>
  </si>
  <si>
    <t>Dynamika  %       IX.23/IX.22</t>
  </si>
  <si>
    <t>Dynamika %       X.23/X.22</t>
  </si>
  <si>
    <t>Dynamika %        XI.23/XI.22</t>
  </si>
  <si>
    <t>Dynamika %  XII.23/XII.22</t>
  </si>
  <si>
    <t>Dynamika %              I-VII.23/I-VII.22</t>
  </si>
  <si>
    <t>Dynamika %                  I-VIII.23/I-VIII.22</t>
  </si>
  <si>
    <t>Dynamika %                I-IX.23/I-IX.22</t>
  </si>
  <si>
    <t>Dynamika %          I-X.23/I-X.22</t>
  </si>
  <si>
    <t>Dynamika %          I-XI.23/I-XI.22</t>
  </si>
  <si>
    <t>Dynamika %                I-XII.23/I-XII.22</t>
  </si>
  <si>
    <t>01.01- 31.12.2023</t>
  </si>
  <si>
    <t>Dynamika %        I-IX.23/I-IX.22</t>
  </si>
  <si>
    <t>2016 **</t>
  </si>
  <si>
    <r>
      <t>2023</t>
    </r>
    <r>
      <rPr>
        <b/>
        <sz val="9"/>
        <color indexed="10"/>
        <rFont val="Bookman Old Style"/>
        <family val="1"/>
      </rPr>
      <t>*</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</si>
</sst>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
    <numFmt numFmtId="171" formatCode="0.000000"/>
    <numFmt numFmtId="172" formatCode="0.00000"/>
    <numFmt numFmtId="173" formatCode="0.0000"/>
    <numFmt numFmtId="174" formatCode="0.000"/>
    <numFmt numFmtId="175" formatCode="0.0"/>
    <numFmt numFmtId="176" formatCode="[$-415]d\ mmmm\ yyyy"/>
    <numFmt numFmtId="177" formatCode="0.0%"/>
    <numFmt numFmtId="178" formatCode="_-* #,##0.000\ _z_ł_-;\-* #,##0.000\ _z_ł_-;_-* &quot;-&quot;??\ _z_ł_-;_-@_-"/>
    <numFmt numFmtId="179" formatCode="_-* #,##0.0\ _z_ł_-;\-* #,##0.0\ _z_ł_-;_-* &quot;-&quot;??\ _z_ł_-;_-@_-"/>
    <numFmt numFmtId="180" formatCode="#,##0.000"/>
    <numFmt numFmtId="181" formatCode="0.000%"/>
    <numFmt numFmtId="182" formatCode="0.0000000"/>
    <numFmt numFmtId="183" formatCode="0.00000000"/>
    <numFmt numFmtId="184" formatCode="_-* #,##0_-;\-* #,##0_-;_-* &quot;-&quot;??_-;_-@_-"/>
  </numFmts>
  <fonts count="75">
    <font>
      <sz val="10"/>
      <name val="Arial"/>
      <family val="0"/>
    </font>
    <font>
      <sz val="8"/>
      <name val="Arial"/>
      <family val="2"/>
    </font>
    <font>
      <u val="single"/>
      <sz val="10"/>
      <color indexed="12"/>
      <name val="Arial"/>
      <family val="2"/>
    </font>
    <font>
      <u val="single"/>
      <sz val="10"/>
      <color indexed="36"/>
      <name val="Arial"/>
      <family val="2"/>
    </font>
    <font>
      <sz val="10"/>
      <name val="Bookman Old Style"/>
      <family val="1"/>
    </font>
    <font>
      <b/>
      <sz val="10"/>
      <name val="Bookman Old Style"/>
      <family val="1"/>
    </font>
    <font>
      <b/>
      <sz val="7"/>
      <name val="Bookman Old Style"/>
      <family val="1"/>
    </font>
    <font>
      <b/>
      <sz val="9"/>
      <name val="Bookman Old Style"/>
      <family val="1"/>
    </font>
    <font>
      <sz val="9"/>
      <name val="Bookman Old Style"/>
      <family val="1"/>
    </font>
    <font>
      <b/>
      <sz val="10"/>
      <name val="Albertus Extra Bold"/>
      <family val="0"/>
    </font>
    <font>
      <b/>
      <sz val="8"/>
      <color indexed="10"/>
      <name val="Calibri"/>
      <family val="2"/>
    </font>
    <font>
      <b/>
      <i/>
      <sz val="11"/>
      <name val="Calibri"/>
      <family val="2"/>
    </font>
    <font>
      <b/>
      <i/>
      <sz val="7"/>
      <color indexed="10"/>
      <name val="Calibri"/>
      <family val="2"/>
    </font>
    <font>
      <b/>
      <i/>
      <sz val="7"/>
      <name val="Calibri"/>
      <family val="2"/>
    </font>
    <font>
      <b/>
      <sz val="9"/>
      <color indexed="10"/>
      <name val="Bookman Old Style"/>
      <family val="1"/>
    </font>
    <font>
      <b/>
      <sz val="14"/>
      <color indexed="36"/>
      <name val="Calibri"/>
      <family val="2"/>
    </font>
    <font>
      <b/>
      <sz val="14"/>
      <color indexed="10"/>
      <name val="Calibri"/>
      <family val="2"/>
    </font>
    <font>
      <b/>
      <sz val="12"/>
      <name val="Calibri"/>
      <family val="2"/>
    </font>
    <font>
      <b/>
      <sz val="12"/>
      <color indexed="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8"/>
      <name val="Calibri"/>
      <family val="2"/>
    </font>
    <font>
      <sz val="10"/>
      <name val="Calibri"/>
      <family val="2"/>
    </font>
    <font>
      <sz val="9"/>
      <name val="Calibri"/>
      <family val="2"/>
    </font>
    <font>
      <b/>
      <sz val="10"/>
      <name val="Calibri"/>
      <family val="2"/>
    </font>
    <font>
      <b/>
      <sz val="7.5"/>
      <name val="Calibri"/>
      <family val="2"/>
    </font>
    <font>
      <b/>
      <sz val="7"/>
      <name val="Calibri"/>
      <family val="2"/>
    </font>
    <font>
      <i/>
      <sz val="7"/>
      <color indexed="10"/>
      <name val="Arial"/>
      <family val="2"/>
    </font>
    <font>
      <b/>
      <i/>
      <sz val="8"/>
      <color indexed="10"/>
      <name val="Calibri"/>
      <family val="2"/>
    </font>
    <font>
      <b/>
      <sz val="14"/>
      <name val="Calibri"/>
      <family val="2"/>
    </font>
    <font>
      <b/>
      <sz val="11"/>
      <name val="Calibri"/>
      <family val="2"/>
    </font>
    <font>
      <sz val="9"/>
      <color indexed="8"/>
      <name val="Calibri"/>
      <family val="0"/>
    </font>
    <font>
      <sz val="10"/>
      <color indexed="8"/>
      <name val="Calibri"/>
      <family val="0"/>
    </font>
    <font>
      <sz val="11.75"/>
      <color indexed="8"/>
      <name val="Arial"/>
      <family val="0"/>
    </font>
    <font>
      <sz val="8"/>
      <color indexed="8"/>
      <name val="Calibri"/>
      <family val="0"/>
    </font>
    <font>
      <sz val="7"/>
      <color indexed="8"/>
      <name val="Calibri"/>
      <family val="0"/>
    </font>
    <font>
      <sz val="8"/>
      <color indexed="8"/>
      <name val="Bookman Old Style"/>
      <family val="0"/>
    </font>
    <font>
      <sz val="12"/>
      <color indexed="8"/>
      <name val="Arial"/>
      <family val="0"/>
    </font>
    <font>
      <sz val="2.65"/>
      <color indexed="8"/>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color rgb="FFFF0000"/>
      <name val="Calibri"/>
      <family val="2"/>
    </font>
    <font>
      <b/>
      <i/>
      <sz val="7"/>
      <color rgb="FFFF0000"/>
      <name val="Calibri"/>
      <family val="2"/>
    </font>
    <font>
      <i/>
      <sz val="7"/>
      <color rgb="FFFF0000"/>
      <name val="Arial"/>
      <family val="2"/>
    </font>
    <font>
      <b/>
      <i/>
      <sz val="8"/>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CCECFF"/>
        <bgColor indexed="64"/>
      </patternFill>
    </fill>
    <fill>
      <patternFill patternType="solid">
        <fgColor rgb="FFFFFF00"/>
        <bgColor indexed="64"/>
      </patternFill>
    </fill>
    <fill>
      <patternFill patternType="solid">
        <fgColor theme="2"/>
        <bgColor indexed="64"/>
      </patternFill>
    </fill>
    <fill>
      <patternFill patternType="solid">
        <fgColor rgb="FFA8C9B5"/>
        <bgColor indexed="64"/>
      </patternFill>
    </fill>
    <fill>
      <patternFill patternType="solid">
        <fgColor rgb="FFEBF1D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color indexed="63"/>
      </top>
      <bottom style="thin"/>
    </border>
    <border>
      <left style="thin"/>
      <right style="thin"/>
      <top style="medium"/>
      <bottom style="thin"/>
    </border>
    <border>
      <left style="thin"/>
      <right style="double"/>
      <top style="medium"/>
      <bottom style="thin"/>
    </border>
    <border>
      <left>
        <color indexed="63"/>
      </left>
      <right style="thin"/>
      <top>
        <color indexed="63"/>
      </top>
      <bottom style="thin"/>
    </border>
    <border>
      <left style="thin"/>
      <right style="medium"/>
      <top>
        <color indexed="63"/>
      </top>
      <bottom style="thin"/>
    </border>
    <border>
      <left style="thin"/>
      <right style="double"/>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2" borderId="0" applyNumberFormat="0" applyBorder="0" applyAlignment="0" applyProtection="0"/>
  </cellStyleXfs>
  <cellXfs count="130">
    <xf numFmtId="0" fontId="0" fillId="0" borderId="0" xfId="0" applyAlignment="1">
      <alignment/>
    </xf>
    <xf numFmtId="0" fontId="4" fillId="0" borderId="0" xfId="0" applyFont="1" applyAlignment="1">
      <alignment/>
    </xf>
    <xf numFmtId="0" fontId="6"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10" xfId="0" applyNumberFormat="1" applyFont="1" applyBorder="1" applyAlignment="1">
      <alignment horizontal="center"/>
    </xf>
    <xf numFmtId="0" fontId="36" fillId="33" borderId="11"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3"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36" fillId="33" borderId="15" xfId="0" applyFont="1" applyFill="1" applyBorder="1" applyAlignment="1">
      <alignment horizontal="center" vertical="center" wrapText="1"/>
    </xf>
    <xf numFmtId="170" fontId="37" fillId="0" borderId="16" xfId="0" applyNumberFormat="1" applyFont="1" applyBorder="1" applyAlignment="1">
      <alignment horizontal="center" vertical="center" wrapText="1"/>
    </xf>
    <xf numFmtId="175" fontId="38" fillId="0" borderId="16" xfId="0" applyNumberFormat="1" applyFont="1" applyBorder="1" applyAlignment="1">
      <alignment horizontal="center" vertical="center"/>
    </xf>
    <xf numFmtId="170" fontId="37" fillId="0" borderId="17" xfId="0" applyNumberFormat="1" applyFont="1" applyBorder="1" applyAlignment="1">
      <alignment horizontal="center" vertical="center"/>
    </xf>
    <xf numFmtId="0" fontId="36" fillId="33" borderId="18" xfId="0" applyFont="1" applyFill="1" applyBorder="1" applyAlignment="1">
      <alignment horizontal="center" vertical="center" wrapText="1"/>
    </xf>
    <xf numFmtId="0" fontId="36" fillId="33" borderId="10"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9" xfId="0" applyFont="1" applyFill="1" applyBorder="1" applyAlignment="1">
      <alignment horizontal="center" vertical="center" wrapText="1"/>
    </xf>
    <xf numFmtId="0" fontId="36" fillId="33" borderId="17" xfId="0" applyFont="1" applyFill="1" applyBorder="1" applyAlignment="1">
      <alignment horizontal="center" vertical="center" wrapText="1"/>
    </xf>
    <xf numFmtId="3" fontId="37" fillId="0" borderId="20" xfId="0" applyNumberFormat="1" applyFont="1" applyBorder="1" applyAlignment="1">
      <alignment horizontal="center" vertical="center" wrapText="1"/>
    </xf>
    <xf numFmtId="170" fontId="37" fillId="0" borderId="21" xfId="0" applyNumberFormat="1" applyFont="1" applyBorder="1" applyAlignment="1">
      <alignment horizontal="center" vertical="center" wrapText="1"/>
    </xf>
    <xf numFmtId="3" fontId="37" fillId="0" borderId="22" xfId="0" applyNumberFormat="1" applyFont="1" applyBorder="1" applyAlignment="1">
      <alignment horizontal="center" vertical="center" wrapText="1"/>
    </xf>
    <xf numFmtId="3" fontId="37" fillId="0" borderId="23" xfId="0" applyNumberFormat="1" applyFont="1" applyBorder="1" applyAlignment="1">
      <alignment horizontal="center" vertical="center" wrapText="1"/>
    </xf>
    <xf numFmtId="3" fontId="37" fillId="0" borderId="23" xfId="0" applyNumberFormat="1" applyFont="1" applyBorder="1" applyAlignment="1">
      <alignment horizontal="center" vertical="center"/>
    </xf>
    <xf numFmtId="170" fontId="37" fillId="0" borderId="24" xfId="0" applyNumberFormat="1" applyFont="1" applyBorder="1" applyAlignment="1">
      <alignment horizontal="center" vertical="center"/>
    </xf>
    <xf numFmtId="0" fontId="39" fillId="0" borderId="0" xfId="0" applyFont="1" applyAlignment="1">
      <alignment horizontal="center" vertical="center" wrapText="1"/>
    </xf>
    <xf numFmtId="3" fontId="37" fillId="0" borderId="0" xfId="0" applyNumberFormat="1" applyFont="1" applyAlignment="1">
      <alignment horizontal="center" vertical="center" wrapText="1"/>
    </xf>
    <xf numFmtId="170" fontId="37" fillId="0" borderId="0" xfId="0" applyNumberFormat="1" applyFont="1" applyAlignment="1">
      <alignment horizontal="center" vertical="center" wrapText="1"/>
    </xf>
    <xf numFmtId="170" fontId="37" fillId="0" borderId="0" xfId="0" applyNumberFormat="1" applyFont="1" applyAlignment="1">
      <alignment horizontal="center" vertical="center"/>
    </xf>
    <xf numFmtId="0" fontId="36" fillId="33" borderId="25"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1" fillId="33" borderId="16" xfId="0" applyFont="1" applyFill="1" applyBorder="1" applyAlignment="1">
      <alignment horizontal="center" vertical="center" wrapText="1"/>
    </xf>
    <xf numFmtId="3" fontId="0" fillId="0" borderId="0" xfId="0" applyNumberFormat="1" applyAlignment="1">
      <alignment/>
    </xf>
    <xf numFmtId="0" fontId="41" fillId="0" borderId="26" xfId="0" applyFont="1" applyBorder="1" applyAlignment="1">
      <alignment horizontal="center" vertical="center" wrapText="1"/>
    </xf>
    <xf numFmtId="0" fontId="41" fillId="0" borderId="18" xfId="0" applyFont="1" applyBorder="1" applyAlignment="1">
      <alignment horizontal="center" vertical="center" wrapText="1"/>
    </xf>
    <xf numFmtId="175" fontId="38" fillId="35" borderId="0" xfId="0" applyNumberFormat="1" applyFont="1" applyFill="1" applyAlignment="1">
      <alignment horizontal="center" vertical="center"/>
    </xf>
    <xf numFmtId="0" fontId="41" fillId="36" borderId="18" xfId="0" applyFont="1" applyFill="1" applyBorder="1" applyAlignment="1">
      <alignment horizontal="center" vertical="center" wrapText="1"/>
    </xf>
    <xf numFmtId="170" fontId="36" fillId="36" borderId="16" xfId="0" applyNumberFormat="1" applyFont="1" applyFill="1" applyBorder="1" applyAlignment="1">
      <alignment horizontal="center" vertical="center" wrapText="1"/>
    </xf>
    <xf numFmtId="0" fontId="36" fillId="36" borderId="17" xfId="0" applyFont="1" applyFill="1" applyBorder="1" applyAlignment="1">
      <alignment horizontal="center" vertical="center" wrapText="1"/>
    </xf>
    <xf numFmtId="175" fontId="36" fillId="36" borderId="16" xfId="0" applyNumberFormat="1" applyFont="1" applyFill="1" applyBorder="1" applyAlignment="1">
      <alignment horizontal="center" vertical="center" wrapText="1"/>
    </xf>
    <xf numFmtId="0" fontId="9" fillId="0" borderId="0" xfId="0" applyFont="1" applyAlignment="1">
      <alignment horizontal="center"/>
    </xf>
    <xf numFmtId="0" fontId="41" fillId="37" borderId="0" xfId="0" applyFont="1" applyFill="1" applyAlignment="1">
      <alignment horizontal="center" vertical="center" wrapText="1"/>
    </xf>
    <xf numFmtId="3" fontId="37" fillId="37" borderId="0" xfId="0" applyNumberFormat="1" applyFont="1" applyFill="1" applyAlignment="1">
      <alignment horizontal="center" vertical="center" wrapText="1"/>
    </xf>
    <xf numFmtId="170" fontId="37" fillId="37" borderId="0" xfId="0" applyNumberFormat="1" applyFont="1" applyFill="1" applyAlignment="1">
      <alignment horizontal="center" vertical="center" wrapText="1"/>
    </xf>
    <xf numFmtId="170" fontId="37" fillId="37" borderId="0" xfId="0" applyNumberFormat="1" applyFont="1" applyFill="1" applyAlignment="1">
      <alignment horizontal="center" vertical="center"/>
    </xf>
    <xf numFmtId="0" fontId="71" fillId="0" borderId="0" xfId="0" applyFont="1" applyAlignment="1">
      <alignment horizontal="center" vertical="center" wrapText="1"/>
    </xf>
    <xf numFmtId="170" fontId="0" fillId="0" borderId="17" xfId="0" applyNumberFormat="1" applyBorder="1" applyAlignment="1">
      <alignment horizontal="center" vertical="center"/>
    </xf>
    <xf numFmtId="0" fontId="36" fillId="5" borderId="11" xfId="0" applyFont="1" applyFill="1" applyBorder="1" applyAlignment="1">
      <alignment horizontal="center" vertical="center" wrapText="1"/>
    </xf>
    <xf numFmtId="0" fontId="36" fillId="5" borderId="12" xfId="0" applyFont="1" applyFill="1" applyBorder="1" applyAlignment="1">
      <alignment horizontal="center" vertical="center" wrapText="1"/>
    </xf>
    <xf numFmtId="0" fontId="36" fillId="5" borderId="13" xfId="0" applyFont="1" applyFill="1" applyBorder="1" applyAlignment="1">
      <alignment horizontal="center" vertical="center" wrapText="1"/>
    </xf>
    <xf numFmtId="0" fontId="36" fillId="5" borderId="14" xfId="0" applyFont="1" applyFill="1" applyBorder="1" applyAlignment="1">
      <alignment horizontal="center" vertical="center" wrapText="1"/>
    </xf>
    <xf numFmtId="0" fontId="36" fillId="5" borderId="15" xfId="0" applyFont="1" applyFill="1" applyBorder="1" applyAlignment="1">
      <alignment horizontal="center" vertical="center" wrapText="1"/>
    </xf>
    <xf numFmtId="0" fontId="36" fillId="5" borderId="18" xfId="0" applyFont="1" applyFill="1" applyBorder="1" applyAlignment="1">
      <alignment horizontal="center" vertical="center" wrapText="1"/>
    </xf>
    <xf numFmtId="0" fontId="36" fillId="5" borderId="10"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36" fillId="5" borderId="19" xfId="0" applyFont="1" applyFill="1" applyBorder="1" applyAlignment="1">
      <alignment horizontal="center" vertical="center" wrapText="1"/>
    </xf>
    <xf numFmtId="0" fontId="36" fillId="5" borderId="17" xfId="0" applyFont="1" applyFill="1" applyBorder="1" applyAlignment="1">
      <alignment horizontal="center" vertical="center" wrapText="1"/>
    </xf>
    <xf numFmtId="0" fontId="36" fillId="5" borderId="25" xfId="0" applyFont="1" applyFill="1" applyBorder="1" applyAlignment="1">
      <alignment horizontal="center" vertical="center" wrapText="1"/>
    </xf>
    <xf numFmtId="0" fontId="40" fillId="5" borderId="16" xfId="0" applyFont="1" applyFill="1" applyBorder="1" applyAlignment="1">
      <alignment horizontal="center" vertical="center" wrapText="1"/>
    </xf>
    <xf numFmtId="0" fontId="41" fillId="5" borderId="16" xfId="0" applyFont="1" applyFill="1" applyBorder="1" applyAlignment="1">
      <alignment horizontal="center" vertical="center" wrapText="1"/>
    </xf>
    <xf numFmtId="0" fontId="41" fillId="38" borderId="18" xfId="0" applyFont="1" applyFill="1" applyBorder="1" applyAlignment="1">
      <alignment horizontal="center" vertical="center" wrapText="1"/>
    </xf>
    <xf numFmtId="170" fontId="36" fillId="38" borderId="16" xfId="0" applyNumberFormat="1" applyFont="1" applyFill="1" applyBorder="1" applyAlignment="1">
      <alignment horizontal="center" vertical="center" wrapText="1"/>
    </xf>
    <xf numFmtId="175" fontId="36" fillId="38" borderId="16" xfId="0" applyNumberFormat="1" applyFont="1" applyFill="1" applyBorder="1" applyAlignment="1">
      <alignment horizontal="center" vertical="center" wrapText="1"/>
    </xf>
    <xf numFmtId="0" fontId="36" fillId="38" borderId="17" xfId="0" applyFont="1" applyFill="1" applyBorder="1" applyAlignment="1">
      <alignment horizontal="center" vertical="center" wrapText="1"/>
    </xf>
    <xf numFmtId="0" fontId="72" fillId="0" borderId="0" xfId="0" applyFont="1" applyAlignment="1">
      <alignment vertical="center" wrapText="1"/>
    </xf>
    <xf numFmtId="0" fontId="73" fillId="0" borderId="0" xfId="0" applyFont="1" applyAlignment="1">
      <alignment/>
    </xf>
    <xf numFmtId="0" fontId="71" fillId="37" borderId="0" xfId="0" applyFont="1" applyFill="1" applyAlignment="1">
      <alignment horizontal="center" vertical="center" wrapText="1"/>
    </xf>
    <xf numFmtId="0" fontId="71" fillId="0" borderId="0" xfId="0" applyFont="1" applyAlignment="1">
      <alignment horizontal="center" vertical="top" wrapText="1"/>
    </xf>
    <xf numFmtId="0" fontId="74" fillId="0" borderId="0" xfId="0" applyFont="1" applyAlignment="1">
      <alignment horizontal="center" vertical="top" wrapText="1"/>
    </xf>
    <xf numFmtId="0" fontId="7" fillId="33" borderId="27" xfId="0" applyFont="1" applyFill="1" applyBorder="1" applyAlignment="1">
      <alignment horizontal="center" vertical="center" wrapText="1"/>
    </xf>
    <xf numFmtId="3" fontId="8" fillId="0" borderId="27" xfId="0" applyNumberFormat="1" applyFont="1" applyBorder="1" applyAlignment="1">
      <alignment horizontal="center" vertical="center" wrapText="1"/>
    </xf>
    <xf numFmtId="3" fontId="8" fillId="0" borderId="27" xfId="0" applyNumberFormat="1" applyFont="1" applyBorder="1" applyAlignment="1">
      <alignment horizontal="center"/>
    </xf>
    <xf numFmtId="3" fontId="5" fillId="34" borderId="27" xfId="0" applyNumberFormat="1" applyFont="1" applyFill="1" applyBorder="1" applyAlignment="1">
      <alignment horizontal="center" vertical="center" wrapText="1"/>
    </xf>
    <xf numFmtId="3" fontId="0" fillId="0" borderId="0" xfId="0" applyNumberFormat="1" applyBorder="1" applyAlignment="1">
      <alignment/>
    </xf>
    <xf numFmtId="3" fontId="39" fillId="35" borderId="0" xfId="0" applyNumberFormat="1" applyFont="1" applyFill="1" applyBorder="1" applyAlignment="1">
      <alignment/>
    </xf>
    <xf numFmtId="0" fontId="0" fillId="0" borderId="0" xfId="0" applyBorder="1" applyAlignment="1">
      <alignment/>
    </xf>
    <xf numFmtId="0" fontId="5" fillId="0" borderId="0" xfId="0" applyFont="1" applyAlignment="1">
      <alignment horizontal="center"/>
    </xf>
    <xf numFmtId="0" fontId="4" fillId="0" borderId="0" xfId="0" applyFont="1" applyBorder="1" applyAlignment="1">
      <alignment horizontal="center"/>
    </xf>
    <xf numFmtId="3" fontId="37" fillId="0" borderId="22" xfId="0" applyNumberFormat="1" applyFont="1" applyFill="1" applyBorder="1" applyAlignment="1">
      <alignment horizontal="center" vertical="center" wrapText="1"/>
    </xf>
    <xf numFmtId="0" fontId="36" fillId="0" borderId="0" xfId="0" applyFont="1" applyAlignment="1">
      <alignment horizontal="center" vertical="top" wrapText="1"/>
    </xf>
    <xf numFmtId="0" fontId="17" fillId="0" borderId="0" xfId="0" applyFont="1" applyAlignment="1">
      <alignment horizontal="center" vertical="center"/>
    </xf>
    <xf numFmtId="0" fontId="17" fillId="37" borderId="0" xfId="0" applyFont="1" applyFill="1" applyAlignment="1">
      <alignment horizontal="center" vertical="center"/>
    </xf>
    <xf numFmtId="3" fontId="7" fillId="33" borderId="10" xfId="0" applyNumberFormat="1" applyFont="1" applyFill="1" applyBorder="1" applyAlignment="1">
      <alignment horizontal="center" vertical="center" wrapText="1"/>
    </xf>
    <xf numFmtId="2" fontId="38" fillId="0" borderId="16" xfId="0" applyNumberFormat="1" applyFont="1" applyBorder="1" applyAlignment="1">
      <alignment horizontal="center" vertical="center"/>
    </xf>
    <xf numFmtId="0" fontId="72" fillId="0" borderId="0" xfId="0" applyFont="1" applyAlignment="1">
      <alignment horizontal="left" vertical="center" wrapText="1"/>
    </xf>
    <xf numFmtId="0" fontId="17" fillId="0" borderId="0" xfId="0" applyFont="1" applyAlignment="1">
      <alignment horizontal="center" vertical="center"/>
    </xf>
    <xf numFmtId="0" fontId="36" fillId="39" borderId="11" xfId="0" applyFont="1" applyFill="1" applyBorder="1" applyAlignment="1">
      <alignment horizontal="center" vertical="center" wrapText="1"/>
    </xf>
    <xf numFmtId="0" fontId="36" fillId="39" borderId="12" xfId="0" applyFont="1" applyFill="1" applyBorder="1" applyAlignment="1">
      <alignment horizontal="center" vertical="center" wrapText="1"/>
    </xf>
    <xf numFmtId="0" fontId="36" fillId="39" borderId="13" xfId="0" applyFont="1" applyFill="1" applyBorder="1" applyAlignment="1">
      <alignment horizontal="center" vertical="center" wrapText="1"/>
    </xf>
    <xf numFmtId="0" fontId="36" fillId="39" borderId="14" xfId="0" applyFont="1" applyFill="1" applyBorder="1" applyAlignment="1">
      <alignment horizontal="center" vertical="center" wrapText="1"/>
    </xf>
    <xf numFmtId="0" fontId="36" fillId="39" borderId="15" xfId="0" applyFont="1" applyFill="1" applyBorder="1" applyAlignment="1">
      <alignment horizontal="center" vertical="center" wrapText="1"/>
    </xf>
    <xf numFmtId="0" fontId="36" fillId="39" borderId="18" xfId="0" applyFont="1" applyFill="1" applyBorder="1" applyAlignment="1">
      <alignment horizontal="center" vertical="center" wrapText="1"/>
    </xf>
    <xf numFmtId="0" fontId="36" fillId="39" borderId="10" xfId="0" applyFont="1" applyFill="1" applyBorder="1" applyAlignment="1">
      <alignment horizontal="center" vertical="center" wrapText="1"/>
    </xf>
    <xf numFmtId="0" fontId="36" fillId="39" borderId="16" xfId="0" applyFont="1" applyFill="1" applyBorder="1" applyAlignment="1">
      <alignment horizontal="center" vertical="center" wrapText="1"/>
    </xf>
    <xf numFmtId="0" fontId="36" fillId="39" borderId="19" xfId="0" applyFont="1" applyFill="1" applyBorder="1" applyAlignment="1">
      <alignment horizontal="center" vertical="center" wrapText="1"/>
    </xf>
    <xf numFmtId="0" fontId="36" fillId="39" borderId="17" xfId="0" applyFont="1" applyFill="1" applyBorder="1" applyAlignment="1">
      <alignment horizontal="center" vertical="center" wrapText="1"/>
    </xf>
    <xf numFmtId="0" fontId="36" fillId="39" borderId="25" xfId="0" applyFont="1" applyFill="1" applyBorder="1" applyAlignment="1">
      <alignment horizontal="center" vertical="center" wrapText="1"/>
    </xf>
    <xf numFmtId="3" fontId="37" fillId="0" borderId="28" xfId="0" applyNumberFormat="1" applyFont="1" applyBorder="1" applyAlignment="1">
      <alignment horizontal="center" vertical="center" wrapText="1"/>
    </xf>
    <xf numFmtId="3" fontId="37" fillId="0" borderId="29" xfId="0" applyNumberFormat="1" applyFont="1" applyBorder="1" applyAlignment="1">
      <alignment horizontal="center" vertical="center" wrapText="1"/>
    </xf>
    <xf numFmtId="3" fontId="37" fillId="0" borderId="25" xfId="0" applyNumberFormat="1" applyFont="1" applyBorder="1" applyAlignment="1">
      <alignment horizontal="center" vertical="center" wrapText="1"/>
    </xf>
    <xf numFmtId="3" fontId="37" fillId="0" borderId="30" xfId="0" applyNumberFormat="1" applyFont="1" applyBorder="1" applyAlignment="1">
      <alignment horizontal="center" vertical="center" wrapText="1"/>
    </xf>
    <xf numFmtId="3" fontId="37" fillId="0" borderId="31" xfId="0" applyNumberFormat="1" applyFont="1" applyBorder="1" applyAlignment="1">
      <alignment horizontal="center" vertical="center" wrapText="1"/>
    </xf>
    <xf numFmtId="3" fontId="37" fillId="0" borderId="32" xfId="0" applyNumberFormat="1" applyFont="1" applyBorder="1" applyAlignment="1">
      <alignment horizontal="center" vertical="center" wrapText="1"/>
    </xf>
    <xf numFmtId="3" fontId="38" fillId="0" borderId="30" xfId="0" applyNumberFormat="1" applyFont="1" applyBorder="1" applyAlignment="1">
      <alignment horizontal="center" vertical="center"/>
    </xf>
    <xf numFmtId="3" fontId="38" fillId="0" borderId="31" xfId="0" applyNumberFormat="1" applyFont="1" applyBorder="1" applyAlignment="1">
      <alignment horizontal="center" vertical="center"/>
    </xf>
    <xf numFmtId="3" fontId="38" fillId="0" borderId="32" xfId="0" applyNumberFormat="1" applyFont="1" applyBorder="1" applyAlignment="1">
      <alignment horizontal="center" vertical="center"/>
    </xf>
    <xf numFmtId="3" fontId="38" fillId="35" borderId="30" xfId="0" applyNumberFormat="1" applyFont="1" applyFill="1" applyBorder="1" applyAlignment="1">
      <alignment horizontal="center" vertical="center" wrapText="1"/>
    </xf>
    <xf numFmtId="3" fontId="38" fillId="35" borderId="31" xfId="0" applyNumberFormat="1" applyFont="1" applyFill="1" applyBorder="1" applyAlignment="1">
      <alignment horizontal="center" vertical="center" wrapText="1"/>
    </xf>
    <xf numFmtId="3" fontId="38" fillId="35" borderId="32" xfId="0" applyNumberFormat="1" applyFont="1" applyFill="1" applyBorder="1" applyAlignment="1">
      <alignment horizontal="center" vertical="center" wrapText="1"/>
    </xf>
    <xf numFmtId="0" fontId="17" fillId="0" borderId="33" xfId="0" applyFont="1" applyBorder="1" applyAlignment="1">
      <alignment horizontal="center" vertical="center"/>
    </xf>
    <xf numFmtId="0" fontId="17" fillId="0" borderId="0" xfId="0" applyFont="1" applyAlignment="1">
      <alignment horizontal="center" vertical="center"/>
    </xf>
    <xf numFmtId="0" fontId="44" fillId="34" borderId="34" xfId="0" applyFont="1" applyFill="1" applyBorder="1" applyAlignment="1">
      <alignment horizontal="center" vertical="center" wrapText="1"/>
    </xf>
    <xf numFmtId="0" fontId="44" fillId="34" borderId="35" xfId="0" applyFont="1" applyFill="1" applyBorder="1" applyAlignment="1">
      <alignment horizontal="center" vertical="center" wrapText="1"/>
    </xf>
    <xf numFmtId="0" fontId="44" fillId="34" borderId="36" xfId="0" applyFont="1" applyFill="1" applyBorder="1" applyAlignment="1">
      <alignment horizontal="center" vertical="center" wrapText="1"/>
    </xf>
    <xf numFmtId="0" fontId="17" fillId="0" borderId="33" xfId="0" applyFont="1" applyBorder="1" applyAlignment="1">
      <alignment horizontal="center"/>
    </xf>
    <xf numFmtId="0" fontId="5" fillId="0" borderId="0" xfId="0" applyFont="1" applyAlignment="1">
      <alignment horizontal="center"/>
    </xf>
    <xf numFmtId="0" fontId="4" fillId="0" borderId="37" xfId="0" applyFont="1" applyBorder="1" applyAlignment="1">
      <alignment horizontal="center"/>
    </xf>
    <xf numFmtId="0" fontId="45" fillId="0" borderId="0" xfId="0" applyFont="1" applyAlignment="1">
      <alignment horizontal="center"/>
    </xf>
    <xf numFmtId="0" fontId="44" fillId="40" borderId="34" xfId="0" applyFont="1" applyFill="1" applyBorder="1" applyAlignment="1">
      <alignment horizontal="center" vertical="center" wrapText="1"/>
    </xf>
    <xf numFmtId="0" fontId="44" fillId="40" borderId="35" xfId="0" applyFont="1" applyFill="1" applyBorder="1" applyAlignment="1">
      <alignment horizontal="center" vertical="center" wrapText="1"/>
    </xf>
    <xf numFmtId="0" fontId="44" fillId="40" borderId="36" xfId="0" applyFont="1" applyFill="1" applyBorder="1" applyAlignment="1">
      <alignment horizontal="center" vertical="center" wrapText="1"/>
    </xf>
    <xf numFmtId="0" fontId="44" fillId="4" borderId="34" xfId="0" applyFont="1" applyFill="1" applyBorder="1" applyAlignment="1">
      <alignment horizontal="center" vertical="center" wrapText="1"/>
    </xf>
    <xf numFmtId="0" fontId="44" fillId="4" borderId="35" xfId="0" applyFont="1" applyFill="1" applyBorder="1" applyAlignment="1">
      <alignment horizontal="center" vertical="center" wrapText="1"/>
    </xf>
    <xf numFmtId="0" fontId="44" fillId="4" borderId="36" xfId="0" applyFont="1" applyFill="1" applyBorder="1" applyAlignment="1">
      <alignment horizontal="center" vertical="center" wrapText="1"/>
    </xf>
    <xf numFmtId="0" fontId="72" fillId="0" borderId="0" xfId="0" applyFont="1" applyAlignment="1">
      <alignment horizontal="left" vertical="center" wrapText="1"/>
    </xf>
    <xf numFmtId="0" fontId="13" fillId="0" borderId="38" xfId="0" applyFont="1" applyBorder="1" applyAlignment="1">
      <alignment horizontal="left" vertical="center" wrapText="1"/>
    </xf>
    <xf numFmtId="0" fontId="71" fillId="0" borderId="0" xfId="0" applyFont="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IMPORT żywego drobiu w latach 2015-2023 </a:t>
            </a:r>
            <a:r>
              <a:rPr lang="en-US" cap="none" sz="1100" b="0" i="0" u="none" baseline="0">
                <a:solidFill>
                  <a:srgbClr val="000000"/>
                </a:solidFill>
              </a:rPr>
              <a:t>
</a:t>
            </a:r>
            <a:r>
              <a:rPr lang="en-US" cap="none" sz="1000" b="0" i="0" u="none" baseline="0">
                <a:solidFill>
                  <a:srgbClr val="000000"/>
                </a:solidFill>
              </a:rPr>
              <a:t>(masa netto w kg)</a:t>
            </a:r>
          </a:p>
        </c:rich>
      </c:tx>
      <c:layout>
        <c:manualLayout>
          <c:xMode val="factor"/>
          <c:yMode val="factor"/>
          <c:x val="-0.00475"/>
          <c:y val="0.01875"/>
        </c:manualLayout>
      </c:layout>
      <c:spPr>
        <a:noFill/>
        <a:ln>
          <a:noFill/>
        </a:ln>
      </c:spPr>
    </c:title>
    <c:plotArea>
      <c:layout>
        <c:manualLayout>
          <c:xMode val="edge"/>
          <c:yMode val="edge"/>
          <c:x val="0.09"/>
          <c:y val="0.1315"/>
          <c:w val="0.8505"/>
          <c:h val="0.69925"/>
        </c:manualLayout>
      </c:layout>
      <c:barChart>
        <c:barDir val="col"/>
        <c:grouping val="clustered"/>
        <c:varyColors val="0"/>
        <c:ser>
          <c:idx val="5"/>
          <c:order val="0"/>
          <c:tx>
            <c:v>2015</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drob'!$A$6:$A$17</c:f>
              <c:strCache/>
            </c:strRef>
          </c:cat>
          <c:val>
            <c:numRef>
              <c:f>'dane zywy drob'!$G$6:$G$17</c:f>
              <c:numCache/>
            </c:numRef>
          </c:val>
        </c:ser>
        <c:ser>
          <c:idx val="0"/>
          <c:order val="1"/>
          <c:tx>
            <c:strRef>
              <c:f>'dane zywy drob'!$H$5</c:f>
              <c:strCache>
                <c:ptCount val="1"/>
                <c:pt idx="0">
                  <c:v>2017</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drob'!$A$6:$A$17</c:f>
              <c:strCache/>
            </c:strRef>
          </c:cat>
          <c:val>
            <c:numRef>
              <c:f>'dane zywy drob'!$H$6:$H$17</c:f>
              <c:numCache/>
            </c:numRef>
          </c:val>
        </c:ser>
        <c:ser>
          <c:idx val="1"/>
          <c:order val="2"/>
          <c:tx>
            <c:strRef>
              <c:f>'dane zywy drob'!$I$5</c:f>
              <c:strCache>
                <c:ptCount val="1"/>
                <c:pt idx="0">
                  <c:v>2018</c:v>
                </c:pt>
              </c:strCache>
            </c:strRef>
          </c:tx>
          <c:spPr>
            <a:solidFill>
              <a:srgbClr val="FFFF00"/>
            </a:solidFill>
            <a:ln w="12700">
              <a:solidFill>
                <a:srgbClr val="FFFF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drob'!$A$6:$A$17</c:f>
              <c:strCache/>
            </c:strRef>
          </c:cat>
          <c:val>
            <c:numRef>
              <c:f>'dane zywy drob'!$I$6:$I$17</c:f>
              <c:numCache/>
            </c:numRef>
          </c:val>
        </c:ser>
        <c:ser>
          <c:idx val="6"/>
          <c:order val="3"/>
          <c:tx>
            <c:strRef>
              <c:f>'dane zywy drob'!$J$5</c:f>
              <c:strCache>
                <c:ptCount val="1"/>
                <c:pt idx="0">
                  <c:v>2019</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drob'!$A$6:$A$17</c:f>
              <c:strCache/>
            </c:strRef>
          </c:cat>
          <c:val>
            <c:numRef>
              <c:f>'dane zywy drob'!$J$6:$J$17</c:f>
              <c:numCache/>
            </c:numRef>
          </c:val>
        </c:ser>
        <c:ser>
          <c:idx val="7"/>
          <c:order val="4"/>
          <c:tx>
            <c:strRef>
              <c:f>'dane zywy drob'!$K$5</c:f>
              <c:strCache>
                <c:ptCount val="1"/>
                <c:pt idx="0">
                  <c:v>2020</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6B9B8"/>
              </a:solidFill>
              <a:ln w="12700">
                <a:solidFill>
                  <a:srgbClr val="FFCC99"/>
                </a:solidFill>
              </a:ln>
            </c:spPr>
          </c:dPt>
          <c:cat>
            <c:strRef>
              <c:f>'dane zywy drob'!$A$6:$A$17</c:f>
              <c:strCache/>
            </c:strRef>
          </c:cat>
          <c:val>
            <c:numRef>
              <c:f>'dane zywy drob'!$K$6:$K$17</c:f>
              <c:numCache/>
            </c:numRef>
          </c:val>
        </c:ser>
        <c:ser>
          <c:idx val="8"/>
          <c:order val="5"/>
          <c:tx>
            <c:strRef>
              <c:f>'dane zywy drob'!$L$5</c:f>
              <c:strCache>
                <c:ptCount val="1"/>
                <c:pt idx="0">
                  <c:v>2021</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drob'!$A$6:$A$17</c:f>
              <c:strCache/>
            </c:strRef>
          </c:cat>
          <c:val>
            <c:numRef>
              <c:f>'dane zywy drob'!$L$6:$L$17</c:f>
              <c:numCache/>
            </c:numRef>
          </c:val>
        </c:ser>
        <c:ser>
          <c:idx val="9"/>
          <c:order val="6"/>
          <c:tx>
            <c:strRef>
              <c:f>'dane zywy drob'!$M$5</c:f>
              <c:strCache>
                <c:ptCount val="1"/>
                <c:pt idx="0">
                  <c:v>2022</c:v>
                </c:pt>
              </c:strCache>
            </c:strRef>
          </c:tx>
          <c:spPr>
            <a:solidFill>
              <a:srgbClr val="00FFFF"/>
            </a:solidFill>
            <a:ln w="12700">
              <a:solidFill>
                <a:srgbClr val="00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drob'!$A$6:$A$17</c:f>
              <c:strCache/>
            </c:strRef>
          </c:cat>
          <c:val>
            <c:numRef>
              <c:f>'dane zywy drob'!$M$6:$M$17</c:f>
              <c:numCache/>
            </c:numRef>
          </c:val>
        </c:ser>
        <c:ser>
          <c:idx val="2"/>
          <c:order val="7"/>
          <c:tx>
            <c:strRef>
              <c:f>'dane zywy drob'!$N$5</c:f>
              <c:strCache>
                <c:ptCount val="1"/>
                <c:pt idx="0">
                  <c:v>2023*</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drob'!$A$6:$A$17</c:f>
              <c:strCache/>
            </c:strRef>
          </c:cat>
          <c:val>
            <c:numRef>
              <c:f>'dane zywy drob'!$N$6:$N$17</c:f>
              <c:numCache/>
            </c:numRef>
          </c:val>
        </c:ser>
        <c:axId val="8883291"/>
        <c:axId val="64203776"/>
      </c:barChart>
      <c:catAx>
        <c:axId val="8883291"/>
        <c:scaling>
          <c:orientation val="minMax"/>
        </c:scaling>
        <c:axPos val="b"/>
        <c:title>
          <c:tx>
            <c:rich>
              <a:bodyPr vert="horz" rot="0" anchor="ctr"/>
              <a:lstStyle/>
              <a:p>
                <a:pPr algn="ctr">
                  <a:defRPr/>
                </a:pPr>
                <a:r>
                  <a:rPr lang="en-US" cap="none" sz="800" b="0" i="0" u="none" baseline="0">
                    <a:solidFill>
                      <a:srgbClr val="000000"/>
                    </a:solidFill>
                  </a:rPr>
                  <a:t>miesiące</a:t>
                </a:r>
              </a:p>
            </c:rich>
          </c:tx>
          <c:layout>
            <c:manualLayout>
              <c:xMode val="factor"/>
              <c:yMode val="factor"/>
              <c:x val="-0.115"/>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203776"/>
        <c:crosses val="autoZero"/>
        <c:auto val="1"/>
        <c:lblOffset val="100"/>
        <c:tickLblSkip val="1"/>
        <c:noMultiLvlLbl val="0"/>
      </c:catAx>
      <c:valAx>
        <c:axId val="64203776"/>
        <c:scaling>
          <c:orientation val="minMax"/>
        </c:scaling>
        <c:axPos val="l"/>
        <c:title>
          <c:tx>
            <c:rich>
              <a:bodyPr vert="horz" rot="-5400000" anchor="ctr"/>
              <a:lstStyle/>
              <a:p>
                <a:pPr algn="ctr">
                  <a:defRPr/>
                </a:pPr>
                <a:r>
                  <a:rPr lang="en-US" cap="none" sz="800" b="0" i="0" u="none" baseline="0">
                    <a:solidFill>
                      <a:srgbClr val="000000"/>
                    </a:solidFill>
                  </a:rPr>
                  <a:t>masa ntto [kg]</a:t>
                </a:r>
              </a:p>
            </c:rich>
          </c:tx>
          <c:layout>
            <c:manualLayout>
              <c:xMode val="factor"/>
              <c:yMode val="factor"/>
              <c:x val="-0.02775"/>
              <c:y val="-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883291"/>
        <c:crossesAt val="1"/>
        <c:crossBetween val="between"/>
        <c:dispUnits/>
      </c:valAx>
      <c:dTable>
        <c:showHorzBorder val="0"/>
        <c:showVertBorder val="1"/>
        <c:showOutline val="1"/>
        <c:showKeys val="1"/>
        <c:spPr>
          <a:ln w="3175">
            <a:solidFill>
              <a:srgbClr val="000000"/>
            </a:solidFill>
          </a:ln>
        </c:spPr>
        <c:txPr>
          <a:bodyPr vert="horz" rot="0"/>
          <a:lstStyle/>
          <a:p>
            <a:pPr>
              <a:defRPr lang="en-US" cap="none" sz="700" b="0" i="0" u="none" baseline="0">
                <a:solidFill>
                  <a:srgbClr val="000000"/>
                </a:solidFill>
              </a:defRPr>
            </a:pPr>
          </a:p>
        </c:txPr>
      </c:dTable>
      <c:spPr>
        <a:gradFill rotWithShape="1">
          <a:gsLst>
            <a:gs pos="0">
              <a:srgbClr val="EEECE1"/>
            </a:gs>
            <a:gs pos="74001">
              <a:srgbClr val="B0C6E1"/>
            </a:gs>
            <a:gs pos="83000">
              <a:srgbClr val="B0C6E1"/>
            </a:gs>
            <a:gs pos="100000">
              <a:srgbClr val="CAD9EB"/>
            </a:gs>
          </a:gsLst>
          <a:lin ang="5400000" scaled="1"/>
        </a:gradFill>
        <a:ln w="12700">
          <a:solidFill>
            <a:srgbClr val="969696"/>
          </a:solidFill>
        </a:ln>
      </c:spPr>
    </c:plotArea>
    <c:legend>
      <c:legendPos val="r"/>
      <c:layout>
        <c:manualLayout>
          <c:xMode val="edge"/>
          <c:yMode val="edge"/>
          <c:x val="0.15"/>
          <c:y val="0.9395"/>
          <c:w val="0.76875"/>
          <c:h val="0.058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EXPORT żywego drobiu w latach 2015-2023 r.</a:t>
            </a:r>
            <a:r>
              <a:rPr lang="en-US" cap="none" sz="1100" b="0" i="0" u="none" baseline="0">
                <a:solidFill>
                  <a:srgbClr val="000000"/>
                </a:solidFill>
              </a:rPr>
              <a:t>
</a:t>
            </a:r>
            <a:r>
              <a:rPr lang="en-US" cap="none" sz="900" b="0" i="0" u="none" baseline="0">
                <a:solidFill>
                  <a:srgbClr val="000000"/>
                </a:solidFill>
              </a:rPr>
              <a:t>(masa netto w kg)</a:t>
            </a:r>
          </a:p>
        </c:rich>
      </c:tx>
      <c:layout>
        <c:manualLayout>
          <c:xMode val="factor"/>
          <c:yMode val="factor"/>
          <c:x val="-0.03275"/>
          <c:y val="0.007"/>
        </c:manualLayout>
      </c:layout>
      <c:spPr>
        <a:noFill/>
        <a:ln>
          <a:noFill/>
        </a:ln>
      </c:spPr>
    </c:title>
    <c:plotArea>
      <c:layout>
        <c:manualLayout>
          <c:xMode val="edge"/>
          <c:yMode val="edge"/>
          <c:x val="0.097"/>
          <c:y val="0.11175"/>
          <c:w val="0.8465"/>
          <c:h val="0.70425"/>
        </c:manualLayout>
      </c:layout>
      <c:barChart>
        <c:barDir val="col"/>
        <c:grouping val="clustered"/>
        <c:varyColors val="0"/>
        <c:ser>
          <c:idx val="5"/>
          <c:order val="0"/>
          <c:tx>
            <c:v>2015</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drob'!$A$23:$A$34</c:f>
              <c:strCache/>
            </c:strRef>
          </c:cat>
          <c:val>
            <c:numRef>
              <c:f>'dane zywy drob'!$G$23:$G$34</c:f>
              <c:numCache/>
            </c:numRef>
          </c:val>
        </c:ser>
        <c:ser>
          <c:idx val="0"/>
          <c:order val="1"/>
          <c:tx>
            <c:strRef>
              <c:f>'dane zywy drob'!$H$22</c:f>
              <c:strCache>
                <c:ptCount val="1"/>
                <c:pt idx="0">
                  <c:v>2017</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drob'!$A$23:$A$34</c:f>
              <c:strCache/>
            </c:strRef>
          </c:cat>
          <c:val>
            <c:numRef>
              <c:f>'dane zywy drob'!$H$23:$H$34</c:f>
              <c:numCache/>
            </c:numRef>
          </c:val>
        </c:ser>
        <c:ser>
          <c:idx val="6"/>
          <c:order val="2"/>
          <c:tx>
            <c:v>2017</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drob'!$A$23:$A$34</c:f>
              <c:strCache/>
            </c:strRef>
          </c:cat>
          <c:val>
            <c:numRef>
              <c:f>'dane zywy drob'!$I$23:$I$34</c:f>
              <c:numCache/>
            </c:numRef>
          </c:val>
        </c:ser>
        <c:ser>
          <c:idx val="1"/>
          <c:order val="3"/>
          <c:tx>
            <c:strRef>
              <c:f>'dane zywy drob'!$J$22</c:f>
              <c:strCache>
                <c:ptCount val="1"/>
                <c:pt idx="0">
                  <c:v>2019</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drob'!$A$23:$A$34</c:f>
              <c:strCache/>
            </c:strRef>
          </c:cat>
          <c:val>
            <c:numRef>
              <c:f>'dane zywy drob'!$J$23:$J$34</c:f>
              <c:numCache/>
            </c:numRef>
          </c:val>
        </c:ser>
        <c:ser>
          <c:idx val="7"/>
          <c:order val="4"/>
          <c:tx>
            <c:strRef>
              <c:f>'dane zywy drob'!$K$22</c:f>
              <c:strCache>
                <c:ptCount val="1"/>
                <c:pt idx="0">
                  <c:v>2020</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drob'!$A$23:$A$34</c:f>
              <c:strCache/>
            </c:strRef>
          </c:cat>
          <c:val>
            <c:numRef>
              <c:f>'dane zywy drob'!$K$23:$K$34</c:f>
              <c:numCache/>
            </c:numRef>
          </c:val>
        </c:ser>
        <c:ser>
          <c:idx val="8"/>
          <c:order val="5"/>
          <c:tx>
            <c:strRef>
              <c:f>'dane zywy drob'!$L$22</c:f>
              <c:strCache>
                <c:ptCount val="1"/>
                <c:pt idx="0">
                  <c:v>2021</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drob'!$A$23:$A$34</c:f>
              <c:strCache/>
            </c:strRef>
          </c:cat>
          <c:val>
            <c:numRef>
              <c:f>'dane zywy drob'!$L$23:$L$34</c:f>
              <c:numCache/>
            </c:numRef>
          </c:val>
        </c:ser>
        <c:ser>
          <c:idx val="9"/>
          <c:order val="6"/>
          <c:tx>
            <c:strRef>
              <c:f>'dane zywy drob'!$M$22</c:f>
              <c:strCache>
                <c:ptCount val="1"/>
                <c:pt idx="0">
                  <c:v>2022</c:v>
                </c:pt>
              </c:strCache>
            </c:strRef>
          </c:tx>
          <c:spPr>
            <a:solidFill>
              <a:srgbClr val="00FFFF"/>
            </a:solidFill>
            <a:ln w="12700">
              <a:solidFill>
                <a:srgbClr val="00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drob'!$A$23:$A$34</c:f>
              <c:strCache/>
            </c:strRef>
          </c:cat>
          <c:val>
            <c:numRef>
              <c:f>'dane zywy drob'!$M$23:$M$34</c:f>
              <c:numCache/>
            </c:numRef>
          </c:val>
        </c:ser>
        <c:ser>
          <c:idx val="2"/>
          <c:order val="7"/>
          <c:tx>
            <c:strRef>
              <c:f>'dane zywy drob'!$N$22</c:f>
              <c:strCache>
                <c:ptCount val="1"/>
                <c:pt idx="0">
                  <c:v>2023*</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'dane zywy drob'!$A$23:$A$34</c:f>
              <c:strCache/>
            </c:strRef>
          </c:cat>
          <c:val>
            <c:numRef>
              <c:f>'dane zywy drob'!$N$23:$N$34</c:f>
              <c:numCache/>
            </c:numRef>
          </c:val>
        </c:ser>
        <c:axId val="3488769"/>
        <c:axId val="22776878"/>
      </c:barChart>
      <c:catAx>
        <c:axId val="3488769"/>
        <c:scaling>
          <c:orientation val="minMax"/>
        </c:scaling>
        <c:axPos val="b"/>
        <c:title>
          <c:tx>
            <c:rich>
              <a:bodyPr vert="horz" rot="0" anchor="ctr"/>
              <a:lstStyle/>
              <a:p>
                <a:pPr algn="ctr">
                  <a:defRPr/>
                </a:pPr>
                <a:r>
                  <a:rPr lang="en-US" cap="none" sz="800" b="0" i="0" u="none" baseline="0">
                    <a:solidFill>
                      <a:srgbClr val="000000"/>
                    </a:solidFill>
                  </a:rPr>
                  <a:t>miesiące</a:t>
                </a:r>
              </a:p>
            </c:rich>
          </c:tx>
          <c:layout>
            <c:manualLayout>
              <c:xMode val="factor"/>
              <c:yMode val="factor"/>
              <c:x val="-0.1145"/>
              <c:y val="-0.007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776878"/>
        <c:crosses val="autoZero"/>
        <c:auto val="1"/>
        <c:lblOffset val="100"/>
        <c:tickLblSkip val="1"/>
        <c:noMultiLvlLbl val="0"/>
      </c:catAx>
      <c:valAx>
        <c:axId val="22776878"/>
        <c:scaling>
          <c:orientation val="minMax"/>
        </c:scaling>
        <c:axPos val="l"/>
        <c:title>
          <c:tx>
            <c:rich>
              <a:bodyPr vert="horz" rot="-5400000" anchor="ctr"/>
              <a:lstStyle/>
              <a:p>
                <a:pPr algn="ctr">
                  <a:defRPr/>
                </a:pPr>
                <a:r>
                  <a:rPr lang="en-US" cap="none" sz="800" b="0" i="0" u="none" baseline="0">
                    <a:solidFill>
                      <a:srgbClr val="000000"/>
                    </a:solidFill>
                  </a:rPr>
                  <a:t>masa netto [kg]</a:t>
                </a:r>
              </a:p>
            </c:rich>
          </c:tx>
          <c:layout>
            <c:manualLayout>
              <c:xMode val="factor"/>
              <c:yMode val="factor"/>
              <c:x val="-0.0285"/>
              <c:y val="-0.11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8876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700" b="0" i="0" u="none" baseline="0">
                <a:solidFill>
                  <a:srgbClr val="000000"/>
                </a:solidFill>
              </a:defRPr>
            </a:pPr>
          </a:p>
        </c:txPr>
      </c:dTable>
      <c:spPr>
        <a:gradFill rotWithShape="1">
          <a:gsLst>
            <a:gs pos="0">
              <a:srgbClr val="EEECE1"/>
            </a:gs>
            <a:gs pos="74001">
              <a:srgbClr val="B0C6E1"/>
            </a:gs>
            <a:gs pos="83000">
              <a:srgbClr val="B0C6E1"/>
            </a:gs>
            <a:gs pos="100000">
              <a:srgbClr val="CAD9EB"/>
            </a:gs>
          </a:gsLst>
          <a:lin ang="5400000" scaled="1"/>
        </a:gradFill>
        <a:ln w="12700">
          <a:solidFill>
            <a:srgbClr val="808080"/>
          </a:solidFill>
        </a:ln>
      </c:spPr>
    </c:plotArea>
    <c:legend>
      <c:legendPos val="r"/>
      <c:layout>
        <c:manualLayout>
          <c:xMode val="edge"/>
          <c:yMode val="edge"/>
          <c:x val="0.14475"/>
          <c:y val="0.93575"/>
          <c:w val="0.792"/>
          <c:h val="0.06425"/>
        </c:manualLayout>
      </c:layout>
      <c:overlay val="0"/>
      <c:spPr>
        <a:solidFill>
          <a:srgbClr val="FFFFFF"/>
        </a:solidFill>
        <a:ln w="3175">
          <a:solidFill>
            <a:srgbClr val="000000"/>
          </a:solid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0</xdr:row>
      <xdr:rowOff>190500</xdr:rowOff>
    </xdr:from>
    <xdr:to>
      <xdr:col>28</xdr:col>
      <xdr:colOff>247650</xdr:colOff>
      <xdr:row>25</xdr:row>
      <xdr:rowOff>85725</xdr:rowOff>
    </xdr:to>
    <xdr:graphicFrame>
      <xdr:nvGraphicFramePr>
        <xdr:cNvPr id="1" name="Wykres 1"/>
        <xdr:cNvGraphicFramePr/>
      </xdr:nvGraphicFramePr>
      <xdr:xfrm>
        <a:off x="13620750" y="190500"/>
        <a:ext cx="7953375" cy="4648200"/>
      </xdr:xfrm>
      <a:graphic>
        <a:graphicData uri="http://schemas.openxmlformats.org/drawingml/2006/chart">
          <c:chart xmlns:c="http://schemas.openxmlformats.org/drawingml/2006/chart" r:id="rId1"/>
        </a:graphicData>
      </a:graphic>
    </xdr:graphicFrame>
    <xdr:clientData/>
  </xdr:twoCellAnchor>
  <xdr:twoCellAnchor>
    <xdr:from>
      <xdr:col>18</xdr:col>
      <xdr:colOff>114300</xdr:colOff>
      <xdr:row>28</xdr:row>
      <xdr:rowOff>114300</xdr:rowOff>
    </xdr:from>
    <xdr:to>
      <xdr:col>31</xdr:col>
      <xdr:colOff>38100</xdr:colOff>
      <xdr:row>53</xdr:row>
      <xdr:rowOff>0</xdr:rowOff>
    </xdr:to>
    <xdr:graphicFrame>
      <xdr:nvGraphicFramePr>
        <xdr:cNvPr id="2" name="Wykres 2"/>
        <xdr:cNvGraphicFramePr/>
      </xdr:nvGraphicFramePr>
      <xdr:xfrm>
        <a:off x="15278100" y="5438775"/>
        <a:ext cx="7915275" cy="4229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84"/>
  <sheetViews>
    <sheetView tabSelected="1" zoomScale="115" zoomScaleNormal="115" zoomScalePageLayoutView="0" workbookViewId="0" topLeftCell="K4">
      <selection activeCell="V36" sqref="V36"/>
    </sheetView>
  </sheetViews>
  <sheetFormatPr defaultColWidth="9.140625" defaultRowHeight="12.75"/>
  <cols>
    <col min="1" max="1" width="13.140625" style="0" customWidth="1"/>
    <col min="2" max="2" width="11.00390625" style="0" customWidth="1"/>
    <col min="3" max="3" width="11.8515625" style="0" customWidth="1"/>
    <col min="4" max="4" width="10.57421875" style="0" customWidth="1"/>
    <col min="5" max="5" width="12.421875" style="0" customWidth="1"/>
    <col min="6" max="6" width="11.57421875" style="0" customWidth="1"/>
    <col min="7" max="7" width="10.57421875" style="0" customWidth="1"/>
    <col min="8" max="8" width="13.140625" style="0" bestFit="1" customWidth="1"/>
    <col min="9" max="9" width="11.57421875" style="0" customWidth="1"/>
    <col min="10" max="10" width="10.8515625" style="0" customWidth="1"/>
    <col min="11" max="11" width="11.00390625" style="0" customWidth="1"/>
    <col min="12" max="12" width="12.28125" style="0" customWidth="1"/>
    <col min="13" max="13" width="11.00390625" style="0" customWidth="1"/>
    <col min="15" max="15" width="13.140625" style="0" customWidth="1"/>
    <col min="16" max="16" width="11.00390625" style="0" customWidth="1"/>
    <col min="17" max="17" width="11.8515625" style="0" customWidth="1"/>
    <col min="18" max="18" width="10.57421875" style="0" customWidth="1"/>
    <col min="19" max="19" width="12.421875" style="0" customWidth="1"/>
    <col min="20" max="20" width="11.57421875" style="0" customWidth="1"/>
    <col min="21" max="21" width="10.57421875" style="0" customWidth="1"/>
    <col min="22" max="22" width="13.140625" style="0" bestFit="1" customWidth="1"/>
    <col min="23" max="23" width="11.57421875" style="0" customWidth="1"/>
    <col min="24" max="24" width="10.8515625" style="0" customWidth="1"/>
    <col min="25" max="25" width="11.00390625" style="0" customWidth="1"/>
    <col min="26" max="26" width="12.28125" style="0" customWidth="1"/>
    <col min="27" max="27" width="11.00390625" style="0" customWidth="1"/>
  </cols>
  <sheetData>
    <row r="1" spans="1:13" ht="15.75">
      <c r="A1" s="113" t="s">
        <v>413</v>
      </c>
      <c r="B1" s="113"/>
      <c r="C1" s="113"/>
      <c r="D1" s="113"/>
      <c r="E1" s="113"/>
      <c r="F1" s="113"/>
      <c r="G1" s="113"/>
      <c r="H1" s="113"/>
      <c r="I1" s="113"/>
      <c r="J1" s="113"/>
      <c r="K1" s="113"/>
      <c r="L1" s="113"/>
      <c r="M1" s="113"/>
    </row>
    <row r="2" spans="1:27" ht="21.75" customHeight="1" thickBot="1">
      <c r="A2" s="112" t="s">
        <v>7</v>
      </c>
      <c r="B2" s="112"/>
      <c r="C2" s="112"/>
      <c r="D2" s="112"/>
      <c r="E2" s="112"/>
      <c r="F2" s="112"/>
      <c r="G2" s="112"/>
      <c r="H2" s="112"/>
      <c r="I2" s="112"/>
      <c r="J2" s="112"/>
      <c r="K2" s="112"/>
      <c r="L2" s="112"/>
      <c r="M2" s="112"/>
      <c r="O2" s="112" t="s">
        <v>7</v>
      </c>
      <c r="P2" s="112"/>
      <c r="Q2" s="112"/>
      <c r="R2" s="112"/>
      <c r="S2" s="112"/>
      <c r="T2" s="112"/>
      <c r="U2" s="112"/>
      <c r="V2" s="112"/>
      <c r="W2" s="112"/>
      <c r="X2" s="112"/>
      <c r="Y2" s="112"/>
      <c r="Z2" s="112"/>
      <c r="AA2" s="112"/>
    </row>
    <row r="3" spans="1:27" ht="21.75" customHeight="1" thickBot="1">
      <c r="A3" s="121">
        <v>2022</v>
      </c>
      <c r="B3" s="122"/>
      <c r="C3" s="122"/>
      <c r="D3" s="122"/>
      <c r="E3" s="122"/>
      <c r="F3" s="122"/>
      <c r="G3" s="122"/>
      <c r="H3" s="122"/>
      <c r="I3" s="122"/>
      <c r="J3" s="122"/>
      <c r="K3" s="122"/>
      <c r="L3" s="122"/>
      <c r="M3" s="123"/>
      <c r="O3" s="121" t="s">
        <v>468</v>
      </c>
      <c r="P3" s="122"/>
      <c r="Q3" s="122"/>
      <c r="R3" s="122"/>
      <c r="S3" s="122"/>
      <c r="T3" s="122"/>
      <c r="U3" s="122"/>
      <c r="V3" s="122"/>
      <c r="W3" s="122"/>
      <c r="X3" s="122"/>
      <c r="Y3" s="122"/>
      <c r="Z3" s="122"/>
      <c r="AA3" s="123"/>
    </row>
    <row r="4" spans="1:27" ht="21.75" customHeight="1">
      <c r="A4" s="89" t="s">
        <v>11</v>
      </c>
      <c r="B4" s="90" t="s">
        <v>0</v>
      </c>
      <c r="C4" s="91" t="s">
        <v>416</v>
      </c>
      <c r="D4" s="92" t="s">
        <v>1</v>
      </c>
      <c r="E4" s="91" t="s">
        <v>418</v>
      </c>
      <c r="F4" s="92" t="s">
        <v>2</v>
      </c>
      <c r="G4" s="91" t="s">
        <v>421</v>
      </c>
      <c r="H4" s="92" t="s">
        <v>3</v>
      </c>
      <c r="I4" s="91" t="s">
        <v>419</v>
      </c>
      <c r="J4" s="92" t="s">
        <v>4</v>
      </c>
      <c r="K4" s="91" t="s">
        <v>422</v>
      </c>
      <c r="L4" s="92" t="s">
        <v>5</v>
      </c>
      <c r="M4" s="93" t="s">
        <v>420</v>
      </c>
      <c r="O4" s="89" t="s">
        <v>11</v>
      </c>
      <c r="P4" s="90" t="s">
        <v>0</v>
      </c>
      <c r="Q4" s="91" t="s">
        <v>469</v>
      </c>
      <c r="R4" s="92" t="s">
        <v>1</v>
      </c>
      <c r="S4" s="91" t="s">
        <v>480</v>
      </c>
      <c r="T4" s="92" t="s">
        <v>2</v>
      </c>
      <c r="U4" s="91" t="s">
        <v>470</v>
      </c>
      <c r="V4" s="92" t="s">
        <v>3</v>
      </c>
      <c r="W4" s="91" t="s">
        <v>471</v>
      </c>
      <c r="X4" s="92" t="s">
        <v>4</v>
      </c>
      <c r="Y4" s="91" t="s">
        <v>472</v>
      </c>
      <c r="Z4" s="92" t="s">
        <v>5</v>
      </c>
      <c r="AA4" s="93" t="s">
        <v>473</v>
      </c>
    </row>
    <row r="5" spans="1:27" ht="18" customHeight="1">
      <c r="A5" s="37" t="s">
        <v>9</v>
      </c>
      <c r="B5" s="100">
        <f>B9</f>
        <v>10832494</v>
      </c>
      <c r="C5" s="14">
        <f>SUM(B5*100/L49)</f>
        <v>113.90715370970543</v>
      </c>
      <c r="D5" s="103">
        <v>9646424</v>
      </c>
      <c r="E5" s="14">
        <f>SUM(D5*100/B5)</f>
        <v>89.05081322916034</v>
      </c>
      <c r="F5" s="106">
        <v>10981864</v>
      </c>
      <c r="G5" s="15">
        <f>SUM(F5*100/D5)</f>
        <v>113.84388660502586</v>
      </c>
      <c r="H5" s="109">
        <v>10557871</v>
      </c>
      <c r="I5" s="14">
        <f>SUM(H5*100/F5)</f>
        <v>96.13915269757484</v>
      </c>
      <c r="J5" s="109">
        <v>16545191</v>
      </c>
      <c r="K5" s="14">
        <f>SUM(J5*100/H5)</f>
        <v>156.70953926222435</v>
      </c>
      <c r="L5" s="109">
        <v>14895278</v>
      </c>
      <c r="M5" s="16">
        <f>SUM(L5*100/J5)</f>
        <v>90.02783950937769</v>
      </c>
      <c r="O5" s="37" t="s">
        <v>9</v>
      </c>
      <c r="P5" s="100">
        <f>P9</f>
        <v>11829352</v>
      </c>
      <c r="Q5" s="14">
        <f>SUM(P5*100/L13)</f>
        <v>90.83033997823485</v>
      </c>
      <c r="R5" s="103">
        <v>9337496</v>
      </c>
      <c r="S5" s="14">
        <f>SUM(R5*100/P5)</f>
        <v>78.93497462921046</v>
      </c>
      <c r="T5" s="106">
        <v>12729993</v>
      </c>
      <c r="U5" s="14">
        <f>SUM(T5*100/R5)</f>
        <v>136.33197808063318</v>
      </c>
      <c r="V5" s="109">
        <v>12250949</v>
      </c>
      <c r="W5" s="14">
        <f>SUM(V5*100/T5)</f>
        <v>96.23688716875178</v>
      </c>
      <c r="X5" s="109">
        <v>15564837</v>
      </c>
      <c r="Y5" s="14">
        <f>SUM(X5*100/V5)</f>
        <v>127.05005138785575</v>
      </c>
      <c r="Z5" s="109">
        <v>13428607</v>
      </c>
      <c r="AA5" s="16">
        <f>SUM(Z5*100/X5)</f>
        <v>86.27528190626089</v>
      </c>
    </row>
    <row r="6" spans="1:27" ht="20.25" customHeight="1">
      <c r="A6" s="63" t="s">
        <v>11</v>
      </c>
      <c r="B6" s="101"/>
      <c r="C6" s="64" t="s">
        <v>417</v>
      </c>
      <c r="D6" s="104"/>
      <c r="E6" s="64" t="s">
        <v>441</v>
      </c>
      <c r="F6" s="107"/>
      <c r="G6" s="65" t="s">
        <v>442</v>
      </c>
      <c r="H6" s="110"/>
      <c r="I6" s="64" t="s">
        <v>443</v>
      </c>
      <c r="J6" s="110"/>
      <c r="K6" s="64" t="s">
        <v>444</v>
      </c>
      <c r="L6" s="110"/>
      <c r="M6" s="66" t="s">
        <v>445</v>
      </c>
      <c r="O6" s="63" t="s">
        <v>11</v>
      </c>
      <c r="P6" s="101"/>
      <c r="Q6" s="64" t="s">
        <v>493</v>
      </c>
      <c r="R6" s="104"/>
      <c r="S6" s="64" t="s">
        <v>494</v>
      </c>
      <c r="T6" s="107"/>
      <c r="U6" s="65" t="s">
        <v>495</v>
      </c>
      <c r="V6" s="110"/>
      <c r="W6" s="64" t="s">
        <v>496</v>
      </c>
      <c r="X6" s="110"/>
      <c r="Y6" s="64" t="s">
        <v>497</v>
      </c>
      <c r="Z6" s="110"/>
      <c r="AA6" s="66" t="s">
        <v>498</v>
      </c>
    </row>
    <row r="7" spans="1:27" ht="18.75" customHeight="1">
      <c r="A7" s="37" t="s">
        <v>9</v>
      </c>
      <c r="B7" s="102"/>
      <c r="C7" s="14">
        <f>SUM(B5*100/B41)</f>
        <v>149.69873673957974</v>
      </c>
      <c r="D7" s="105"/>
      <c r="E7" s="14">
        <f>D5*100/D41</f>
        <v>167.7516716607955</v>
      </c>
      <c r="F7" s="108"/>
      <c r="G7" s="15">
        <f>SUM(F5*100/F41)</f>
        <v>126.63582719749668</v>
      </c>
      <c r="H7" s="111"/>
      <c r="I7" s="14">
        <f>SUM(H5*100/H41)</f>
        <v>118.38495517171859</v>
      </c>
      <c r="J7" s="111"/>
      <c r="K7" s="14">
        <f>SUM(J5*100/J41)</f>
        <v>170.70452229182388</v>
      </c>
      <c r="L7" s="111"/>
      <c r="M7" s="16">
        <f>SUM(L5*100/L41)</f>
        <v>133.8168978794438</v>
      </c>
      <c r="O7" s="37" t="s">
        <v>9</v>
      </c>
      <c r="P7" s="102"/>
      <c r="Q7" s="14">
        <f>SUM(P5*100/B5)</f>
        <v>109.2024791336141</v>
      </c>
      <c r="R7" s="105"/>
      <c r="S7" s="14">
        <f>SUM(R5*100/D5)</f>
        <v>96.79748681998635</v>
      </c>
      <c r="T7" s="108"/>
      <c r="U7" s="14">
        <f>SUM(T5*100/F5)</f>
        <v>115.91832679770938</v>
      </c>
      <c r="V7" s="111"/>
      <c r="W7" s="14">
        <f>SUM(V5*100/H5)</f>
        <v>116.03616865559354</v>
      </c>
      <c r="X7" s="111"/>
      <c r="Y7" s="14">
        <f>SUM(X5*100/J5)</f>
        <v>94.07468913474617</v>
      </c>
      <c r="Z7" s="111"/>
      <c r="AA7" s="14">
        <f>SUM(Z5*100/L5)</f>
        <v>90.15344997253491</v>
      </c>
    </row>
    <row r="8" spans="1:27" ht="22.5">
      <c r="A8" s="94" t="s">
        <v>6</v>
      </c>
      <c r="B8" s="95" t="s">
        <v>423</v>
      </c>
      <c r="C8" s="96" t="s">
        <v>417</v>
      </c>
      <c r="D8" s="97" t="s">
        <v>424</v>
      </c>
      <c r="E8" s="96" t="s">
        <v>446</v>
      </c>
      <c r="F8" s="97" t="s">
        <v>425</v>
      </c>
      <c r="G8" s="96" t="s">
        <v>447</v>
      </c>
      <c r="H8" s="97" t="s">
        <v>426</v>
      </c>
      <c r="I8" s="96" t="s">
        <v>448</v>
      </c>
      <c r="J8" s="97" t="s">
        <v>427</v>
      </c>
      <c r="K8" s="96" t="s">
        <v>449</v>
      </c>
      <c r="L8" s="97" t="s">
        <v>428</v>
      </c>
      <c r="M8" s="98" t="s">
        <v>450</v>
      </c>
      <c r="O8" s="94" t="s">
        <v>6</v>
      </c>
      <c r="P8" s="95" t="s">
        <v>481</v>
      </c>
      <c r="Q8" s="96" t="s">
        <v>493</v>
      </c>
      <c r="R8" s="97" t="s">
        <v>482</v>
      </c>
      <c r="S8" s="96" t="s">
        <v>499</v>
      </c>
      <c r="T8" s="97" t="s">
        <v>483</v>
      </c>
      <c r="U8" s="96" t="s">
        <v>500</v>
      </c>
      <c r="V8" s="97" t="s">
        <v>484</v>
      </c>
      <c r="W8" s="96" t="s">
        <v>501</v>
      </c>
      <c r="X8" s="97" t="s">
        <v>485</v>
      </c>
      <c r="Y8" s="96" t="s">
        <v>502</v>
      </c>
      <c r="Z8" s="97" t="s">
        <v>486</v>
      </c>
      <c r="AA8" s="98" t="s">
        <v>503</v>
      </c>
    </row>
    <row r="9" spans="1:27" ht="18.75" thickBot="1">
      <c r="A9" s="36" t="s">
        <v>10</v>
      </c>
      <c r="B9" s="22">
        <v>10832494</v>
      </c>
      <c r="C9" s="23">
        <f>SUM(B9*100/B45)</f>
        <v>149.69873673957974</v>
      </c>
      <c r="D9" s="24">
        <f>D5+B9</f>
        <v>20478918</v>
      </c>
      <c r="E9" s="23">
        <f>SUM(D9*100/D45)</f>
        <v>157.6925010866958</v>
      </c>
      <c r="F9" s="24">
        <f>F5+D9</f>
        <v>31460782</v>
      </c>
      <c r="G9" s="23">
        <f>SUM(F9*100/F45)</f>
        <v>145.25756235889278</v>
      </c>
      <c r="H9" s="24">
        <f>H5+F9</f>
        <v>42018653</v>
      </c>
      <c r="I9" s="23">
        <f>SUM(H9*100/H45)</f>
        <v>137.41971914525072</v>
      </c>
      <c r="J9" s="24">
        <f>J5+H9</f>
        <v>58563844</v>
      </c>
      <c r="K9" s="23">
        <f>SUM(J9*100/J45)</f>
        <v>145.43096504271222</v>
      </c>
      <c r="L9" s="24">
        <f>L5+J9</f>
        <v>73459122</v>
      </c>
      <c r="M9" s="27">
        <f>SUM(L9*100/L45)</f>
        <v>142.9158568458603</v>
      </c>
      <c r="O9" s="36" t="s">
        <v>10</v>
      </c>
      <c r="P9" s="22">
        <v>11829352</v>
      </c>
      <c r="Q9" s="23">
        <f>SUM(P9*100/B5)</f>
        <v>109.2024791336141</v>
      </c>
      <c r="R9" s="24">
        <f>P9+R5</f>
        <v>21166848</v>
      </c>
      <c r="S9" s="23">
        <f>SUM(R9*100/D9)</f>
        <v>103.35921067704847</v>
      </c>
      <c r="T9" s="24">
        <f>R9+T5</f>
        <v>33896841</v>
      </c>
      <c r="U9" s="23">
        <f>SUM(T9*100/F9)</f>
        <v>107.74316099326457</v>
      </c>
      <c r="V9" s="24">
        <f>T9+V5</f>
        <v>46147790</v>
      </c>
      <c r="W9" s="23">
        <f>SUM(V9*100/H9)</f>
        <v>109.8269142516301</v>
      </c>
      <c r="X9" s="24">
        <f>V9+X5</f>
        <v>61712627</v>
      </c>
      <c r="Y9" s="23">
        <f>SUM(X9*100/J9)</f>
        <v>105.3766672146726</v>
      </c>
      <c r="Z9" s="24">
        <f>X9+Z5</f>
        <v>75141234</v>
      </c>
      <c r="AA9" s="23">
        <f>SUM(Z9*100/L9)</f>
        <v>102.28986129183521</v>
      </c>
    </row>
    <row r="10" spans="1:27" ht="21" customHeight="1" thickBot="1">
      <c r="A10" s="71"/>
      <c r="B10" s="29"/>
      <c r="C10" s="30"/>
      <c r="D10" s="29"/>
      <c r="E10" s="30"/>
      <c r="F10" s="29"/>
      <c r="G10" s="30"/>
      <c r="H10" s="29"/>
      <c r="I10" s="30"/>
      <c r="J10" s="29"/>
      <c r="K10" s="30" t="s">
        <v>148</v>
      </c>
      <c r="L10" s="29">
        <v>73459122</v>
      </c>
      <c r="M10" s="31"/>
      <c r="O10" s="71" t="s">
        <v>357</v>
      </c>
      <c r="P10" s="29"/>
      <c r="Q10" s="30"/>
      <c r="R10" s="29"/>
      <c r="S10" s="30"/>
      <c r="T10" s="29"/>
      <c r="U10" s="30"/>
      <c r="V10" s="29"/>
      <c r="W10" s="30"/>
      <c r="X10" s="29"/>
      <c r="Y10" s="30" t="s">
        <v>148</v>
      </c>
      <c r="Z10" s="29"/>
      <c r="AA10" s="31"/>
    </row>
    <row r="11" spans="1:27" ht="21.75" customHeight="1" thickBot="1">
      <c r="A11" s="124">
        <v>2022</v>
      </c>
      <c r="B11" s="125"/>
      <c r="C11" s="125"/>
      <c r="D11" s="125"/>
      <c r="E11" s="125"/>
      <c r="F11" s="125"/>
      <c r="G11" s="125"/>
      <c r="H11" s="125"/>
      <c r="I11" s="125"/>
      <c r="J11" s="125"/>
      <c r="K11" s="125"/>
      <c r="L11" s="125"/>
      <c r="M11" s="126"/>
      <c r="O11" s="121" t="s">
        <v>468</v>
      </c>
      <c r="P11" s="122"/>
      <c r="Q11" s="122"/>
      <c r="R11" s="122"/>
      <c r="S11" s="122"/>
      <c r="T11" s="122"/>
      <c r="U11" s="122"/>
      <c r="V11" s="122"/>
      <c r="W11" s="122"/>
      <c r="X11" s="122"/>
      <c r="Y11" s="122"/>
      <c r="Z11" s="122"/>
      <c r="AA11" s="123"/>
    </row>
    <row r="12" spans="1:27" ht="21.75" customHeight="1">
      <c r="A12" s="89" t="s">
        <v>11</v>
      </c>
      <c r="B12" s="99" t="s">
        <v>27</v>
      </c>
      <c r="C12" s="91" t="s">
        <v>429</v>
      </c>
      <c r="D12" s="92" t="s">
        <v>28</v>
      </c>
      <c r="E12" s="91" t="s">
        <v>430</v>
      </c>
      <c r="F12" s="92" t="s">
        <v>29</v>
      </c>
      <c r="G12" s="91" t="s">
        <v>431</v>
      </c>
      <c r="H12" s="92" t="s">
        <v>260</v>
      </c>
      <c r="I12" s="91" t="s">
        <v>432</v>
      </c>
      <c r="J12" s="92" t="s">
        <v>31</v>
      </c>
      <c r="K12" s="91" t="s">
        <v>433</v>
      </c>
      <c r="L12" s="92" t="s">
        <v>32</v>
      </c>
      <c r="M12" s="93" t="s">
        <v>434</v>
      </c>
      <c r="O12" s="89" t="s">
        <v>11</v>
      </c>
      <c r="P12" s="99" t="s">
        <v>27</v>
      </c>
      <c r="Q12" s="91" t="s">
        <v>474</v>
      </c>
      <c r="R12" s="92" t="s">
        <v>28</v>
      </c>
      <c r="S12" s="91" t="s">
        <v>475</v>
      </c>
      <c r="T12" s="92" t="s">
        <v>29</v>
      </c>
      <c r="U12" s="91" t="s">
        <v>476</v>
      </c>
      <c r="V12" s="92" t="s">
        <v>260</v>
      </c>
      <c r="W12" s="91" t="s">
        <v>477</v>
      </c>
      <c r="X12" s="92" t="s">
        <v>31</v>
      </c>
      <c r="Y12" s="91" t="s">
        <v>478</v>
      </c>
      <c r="Z12" s="92" t="s">
        <v>32</v>
      </c>
      <c r="AA12" s="93" t="s">
        <v>479</v>
      </c>
    </row>
    <row r="13" spans="1:27" ht="16.5" customHeight="1">
      <c r="A13" s="37" t="s">
        <v>9</v>
      </c>
      <c r="B13" s="100">
        <v>13363479</v>
      </c>
      <c r="C13" s="14">
        <f>SUM(B13*100/L5)</f>
        <v>89.71621073470398</v>
      </c>
      <c r="D13" s="103">
        <v>12594926</v>
      </c>
      <c r="E13" s="14">
        <f>SUM(D13*100/B13)</f>
        <v>94.24885540658985</v>
      </c>
      <c r="F13" s="106">
        <v>15435254</v>
      </c>
      <c r="G13" s="15">
        <f>SUM(F13*100/D13)</f>
        <v>122.55136711402672</v>
      </c>
      <c r="H13" s="106">
        <v>14008190</v>
      </c>
      <c r="I13" s="14">
        <f>SUM(H13*100/F13)</f>
        <v>90.75451560434315</v>
      </c>
      <c r="J13" s="109">
        <v>12785007</v>
      </c>
      <c r="K13" s="14">
        <f>SUM(J13*100/H13)</f>
        <v>91.26808674068528</v>
      </c>
      <c r="L13" s="109">
        <v>13023569</v>
      </c>
      <c r="M13" s="16">
        <f>SUM(L13*100/J13)</f>
        <v>101.86595126619798</v>
      </c>
      <c r="O13" s="37" t="s">
        <v>9</v>
      </c>
      <c r="P13" s="100">
        <v>15272446</v>
      </c>
      <c r="Q13" s="14">
        <f>SUM(P13*100/Z5)</f>
        <v>113.73067958575301</v>
      </c>
      <c r="R13" s="103">
        <v>13514528</v>
      </c>
      <c r="S13" s="14">
        <f>SUM(R13*100/P13)</f>
        <v>88.4896106360435</v>
      </c>
      <c r="T13" s="106">
        <v>13617971</v>
      </c>
      <c r="U13" s="15">
        <f>SUM(T13*100/R13)</f>
        <v>100.76542073833433</v>
      </c>
      <c r="V13" s="106">
        <v>8257976</v>
      </c>
      <c r="W13" s="15">
        <f>SUM(V13*100/T13)</f>
        <v>60.64028187459057</v>
      </c>
      <c r="X13" s="109">
        <f>X17-V17</f>
        <v>-125804155</v>
      </c>
      <c r="Y13" s="14">
        <f>SUM(X13*100/V13)</f>
        <v>-1523.4260186757626</v>
      </c>
      <c r="Z13" s="109">
        <v>7737329</v>
      </c>
      <c r="AA13" s="16">
        <f>SUM(Z13*100/X13)</f>
        <v>-6.150296864201345</v>
      </c>
    </row>
    <row r="14" spans="1:27" ht="22.5" customHeight="1">
      <c r="A14" s="63" t="s">
        <v>11</v>
      </c>
      <c r="B14" s="101"/>
      <c r="C14" s="64" t="s">
        <v>451</v>
      </c>
      <c r="D14" s="104"/>
      <c r="E14" s="64" t="s">
        <v>452</v>
      </c>
      <c r="F14" s="107"/>
      <c r="G14" s="65" t="s">
        <v>453</v>
      </c>
      <c r="H14" s="107"/>
      <c r="I14" s="64" t="s">
        <v>454</v>
      </c>
      <c r="J14" s="110"/>
      <c r="K14" s="64" t="s">
        <v>455</v>
      </c>
      <c r="L14" s="110"/>
      <c r="M14" s="66" t="s">
        <v>456</v>
      </c>
      <c r="O14" s="63" t="s">
        <v>11</v>
      </c>
      <c r="P14" s="101"/>
      <c r="Q14" s="64" t="s">
        <v>504</v>
      </c>
      <c r="R14" s="104"/>
      <c r="S14" s="64" t="s">
        <v>505</v>
      </c>
      <c r="T14" s="107"/>
      <c r="U14" s="65" t="s">
        <v>506</v>
      </c>
      <c r="V14" s="107"/>
      <c r="W14" s="64" t="s">
        <v>507</v>
      </c>
      <c r="X14" s="110"/>
      <c r="Y14" s="64" t="s">
        <v>508</v>
      </c>
      <c r="Z14" s="110"/>
      <c r="AA14" s="66" t="s">
        <v>509</v>
      </c>
    </row>
    <row r="15" spans="1:27" ht="17.25" customHeight="1">
      <c r="A15" s="37" t="s">
        <v>9</v>
      </c>
      <c r="B15" s="102"/>
      <c r="C15" s="14">
        <f>SUM(B13*100/B49)</f>
        <v>94.21402250339322</v>
      </c>
      <c r="D15" s="105"/>
      <c r="E15" s="14">
        <f>SUM(D13*100/D49)</f>
        <v>130.27543357046463</v>
      </c>
      <c r="F15" s="108"/>
      <c r="G15" s="15">
        <f>SUM(F13*100/F49)</f>
        <v>126.06289238318242</v>
      </c>
      <c r="H15" s="108"/>
      <c r="I15" s="14">
        <f>SUM(H13*100/H49)</f>
        <v>138.4646467721658</v>
      </c>
      <c r="J15" s="111"/>
      <c r="K15" s="14">
        <f>SUM(J13*100/J49)</f>
        <v>110.39652319789323</v>
      </c>
      <c r="L15" s="111"/>
      <c r="M15" s="16">
        <f>SUM(L13*100/L49)</f>
        <v>136.94701108830105</v>
      </c>
      <c r="O15" s="37" t="s">
        <v>9</v>
      </c>
      <c r="P15" s="102"/>
      <c r="Q15" s="14">
        <f>SUM(P13*100/B13)</f>
        <v>114.28495528746669</v>
      </c>
      <c r="R15" s="105"/>
      <c r="S15" s="14">
        <f>SUM(R13*100/D13)</f>
        <v>107.30136882106333</v>
      </c>
      <c r="T15" s="108"/>
      <c r="U15" s="14">
        <f>SUM(T13*100/F13)</f>
        <v>88.22641337810184</v>
      </c>
      <c r="V15" s="108"/>
      <c r="W15" s="14">
        <f>SUM(V13*100/H13)</f>
        <v>58.951056489096736</v>
      </c>
      <c r="X15" s="111"/>
      <c r="Y15" s="14" t="e">
        <f>SUM(X13*100/X49)</f>
        <v>#DIV/0!</v>
      </c>
      <c r="Z15" s="111"/>
      <c r="AA15" s="16" t="e">
        <f>SUM(Z13*100/Z49)</f>
        <v>#DIV/0!</v>
      </c>
    </row>
    <row r="16" spans="1:27" ht="23.25" customHeight="1">
      <c r="A16" s="94" t="s">
        <v>6</v>
      </c>
      <c r="B16" s="95" t="s">
        <v>435</v>
      </c>
      <c r="C16" s="96" t="s">
        <v>457</v>
      </c>
      <c r="D16" s="97" t="s">
        <v>436</v>
      </c>
      <c r="E16" s="96" t="s">
        <v>458</v>
      </c>
      <c r="F16" s="97" t="s">
        <v>437</v>
      </c>
      <c r="G16" s="96" t="s">
        <v>459</v>
      </c>
      <c r="H16" s="97" t="s">
        <v>438</v>
      </c>
      <c r="I16" s="96" t="s">
        <v>460</v>
      </c>
      <c r="J16" s="97" t="s">
        <v>439</v>
      </c>
      <c r="K16" s="96" t="s">
        <v>461</v>
      </c>
      <c r="L16" s="97" t="s">
        <v>440</v>
      </c>
      <c r="M16" s="98" t="s">
        <v>462</v>
      </c>
      <c r="O16" s="94" t="s">
        <v>6</v>
      </c>
      <c r="P16" s="95" t="s">
        <v>487</v>
      </c>
      <c r="Q16" s="96" t="s">
        <v>510</v>
      </c>
      <c r="R16" s="97" t="s">
        <v>488</v>
      </c>
      <c r="S16" s="96" t="s">
        <v>511</v>
      </c>
      <c r="T16" s="97" t="s">
        <v>489</v>
      </c>
      <c r="U16" s="96" t="s">
        <v>512</v>
      </c>
      <c r="V16" s="97" t="s">
        <v>490</v>
      </c>
      <c r="W16" s="96" t="s">
        <v>513</v>
      </c>
      <c r="X16" s="97" t="s">
        <v>491</v>
      </c>
      <c r="Y16" s="96" t="s">
        <v>514</v>
      </c>
      <c r="Z16" s="97" t="s">
        <v>492</v>
      </c>
      <c r="AA16" s="98" t="s">
        <v>515</v>
      </c>
    </row>
    <row r="17" spans="1:27" ht="21.75" customHeight="1" thickBot="1">
      <c r="A17" s="36" t="s">
        <v>10</v>
      </c>
      <c r="B17" s="22">
        <f>L9+B13</f>
        <v>86822601</v>
      </c>
      <c r="C17" s="23">
        <f>SUM(B17*100/B53)</f>
        <v>132.3829426471209</v>
      </c>
      <c r="D17" s="24">
        <f>D13+B17</f>
        <v>99417527</v>
      </c>
      <c r="E17" s="23">
        <f>SUM(D17*100/D53)</f>
        <v>132.11218392068085</v>
      </c>
      <c r="F17" s="24">
        <f>F13+D17</f>
        <v>114852781</v>
      </c>
      <c r="G17" s="23">
        <f>SUM(F17*100/F53)</f>
        <v>131.26565727934792</v>
      </c>
      <c r="H17" s="24">
        <f>H13+F17</f>
        <v>128860971</v>
      </c>
      <c r="I17" s="23">
        <f>SUM(H17*100/H53)</f>
        <v>132.01177254209014</v>
      </c>
      <c r="J17" s="24">
        <f>J13+H17</f>
        <v>141645978</v>
      </c>
      <c r="K17" s="23">
        <f>SUM(J17*100/J53)</f>
        <v>129.71928946904328</v>
      </c>
      <c r="L17" s="24">
        <f>L13+J17</f>
        <v>154669547</v>
      </c>
      <c r="M17" s="27">
        <f>SUM(L17*100/L53)</f>
        <v>130.29833528499194</v>
      </c>
      <c r="O17" s="36" t="s">
        <v>10</v>
      </c>
      <c r="P17" s="22">
        <f>P13+Z9</f>
        <v>90413680</v>
      </c>
      <c r="Q17" s="23">
        <f>SUM(P17*100/B17)</f>
        <v>104.13611082671896</v>
      </c>
      <c r="R17" s="24">
        <f>R13+P17</f>
        <v>103928208</v>
      </c>
      <c r="S17" s="23">
        <f>SUM(R17*100/D17)</f>
        <v>104.53710843159476</v>
      </c>
      <c r="T17" s="24">
        <f>T13+R17</f>
        <v>117546179</v>
      </c>
      <c r="U17" s="23">
        <f>SUM(T17*100/F17)</f>
        <v>102.34508731660577</v>
      </c>
      <c r="V17" s="24">
        <f>V13+T17</f>
        <v>125804155</v>
      </c>
      <c r="W17" s="23">
        <f>SUM(V17*100/H17)</f>
        <v>97.62781858907458</v>
      </c>
      <c r="X17" s="24"/>
      <c r="Y17" s="23" t="e">
        <f>SUM(X17*100/X53)</f>
        <v>#DIV/0!</v>
      </c>
      <c r="Z17" s="24"/>
      <c r="AA17" s="27" t="e">
        <f>SUM(Z17*100/Z53)</f>
        <v>#DIV/0!</v>
      </c>
    </row>
    <row r="18" spans="1:27" ht="12.75">
      <c r="A18" s="48"/>
      <c r="B18" s="29"/>
      <c r="C18" s="30"/>
      <c r="D18" s="29"/>
      <c r="E18" s="30"/>
      <c r="F18" s="29"/>
      <c r="G18" s="30"/>
      <c r="H18" s="29"/>
      <c r="I18" s="30"/>
      <c r="J18" s="29"/>
      <c r="K18" s="30"/>
      <c r="L18" s="29"/>
      <c r="M18" s="31"/>
      <c r="O18" s="48" t="s">
        <v>211</v>
      </c>
      <c r="P18" s="29"/>
      <c r="Q18" s="30"/>
      <c r="R18" s="29"/>
      <c r="S18" s="30"/>
      <c r="T18" s="29"/>
      <c r="U18" s="30"/>
      <c r="V18" s="29"/>
      <c r="W18" s="30"/>
      <c r="X18" s="29"/>
      <c r="Y18" s="30"/>
      <c r="Z18" s="29"/>
      <c r="AA18" s="31"/>
    </row>
    <row r="19" spans="1:27" ht="21.75" customHeight="1" thickBot="1">
      <c r="A19" s="112" t="s">
        <v>8</v>
      </c>
      <c r="B19" s="112"/>
      <c r="C19" s="112"/>
      <c r="D19" s="112"/>
      <c r="E19" s="112"/>
      <c r="F19" s="112"/>
      <c r="G19" s="112"/>
      <c r="H19" s="112"/>
      <c r="I19" s="112"/>
      <c r="J19" s="112"/>
      <c r="K19" s="112"/>
      <c r="L19" s="112"/>
      <c r="M19" s="112"/>
      <c r="O19" s="112" t="s">
        <v>8</v>
      </c>
      <c r="P19" s="112"/>
      <c r="Q19" s="112"/>
      <c r="R19" s="112"/>
      <c r="S19" s="112"/>
      <c r="T19" s="112"/>
      <c r="U19" s="112"/>
      <c r="V19" s="112"/>
      <c r="W19" s="112"/>
      <c r="X19" s="112"/>
      <c r="Y19" s="112"/>
      <c r="Z19" s="112"/>
      <c r="AA19" s="112"/>
    </row>
    <row r="20" spans="1:27" ht="21.75" customHeight="1" thickBot="1">
      <c r="A20" s="121">
        <v>2022</v>
      </c>
      <c r="B20" s="122"/>
      <c r="C20" s="122"/>
      <c r="D20" s="122"/>
      <c r="E20" s="122"/>
      <c r="F20" s="122"/>
      <c r="G20" s="122"/>
      <c r="H20" s="122"/>
      <c r="I20" s="122"/>
      <c r="J20" s="122"/>
      <c r="K20" s="122"/>
      <c r="L20" s="122"/>
      <c r="M20" s="123"/>
      <c r="O20" s="121" t="s">
        <v>468</v>
      </c>
      <c r="P20" s="122"/>
      <c r="Q20" s="122"/>
      <c r="R20" s="122"/>
      <c r="S20" s="122"/>
      <c r="T20" s="122"/>
      <c r="U20" s="122"/>
      <c r="V20" s="122"/>
      <c r="W20" s="122"/>
      <c r="X20" s="122"/>
      <c r="Y20" s="122"/>
      <c r="Z20" s="122"/>
      <c r="AA20" s="123"/>
    </row>
    <row r="21" spans="1:27" ht="21.75" customHeight="1">
      <c r="A21" s="89" t="s">
        <v>11</v>
      </c>
      <c r="B21" s="90" t="s">
        <v>0</v>
      </c>
      <c r="C21" s="91" t="s">
        <v>416</v>
      </c>
      <c r="D21" s="92" t="s">
        <v>1</v>
      </c>
      <c r="E21" s="91" t="s">
        <v>418</v>
      </c>
      <c r="F21" s="92" t="s">
        <v>2</v>
      </c>
      <c r="G21" s="91" t="s">
        <v>421</v>
      </c>
      <c r="H21" s="92" t="s">
        <v>3</v>
      </c>
      <c r="I21" s="91" t="s">
        <v>419</v>
      </c>
      <c r="J21" s="92" t="s">
        <v>4</v>
      </c>
      <c r="K21" s="91" t="s">
        <v>422</v>
      </c>
      <c r="L21" s="92" t="s">
        <v>5</v>
      </c>
      <c r="M21" s="93" t="s">
        <v>420</v>
      </c>
      <c r="O21" s="89" t="s">
        <v>11</v>
      </c>
      <c r="P21" s="90" t="s">
        <v>0</v>
      </c>
      <c r="Q21" s="91" t="s">
        <v>469</v>
      </c>
      <c r="R21" s="92" t="s">
        <v>1</v>
      </c>
      <c r="S21" s="91" t="s">
        <v>480</v>
      </c>
      <c r="T21" s="92" t="s">
        <v>2</v>
      </c>
      <c r="U21" s="91" t="s">
        <v>470</v>
      </c>
      <c r="V21" s="92" t="s">
        <v>3</v>
      </c>
      <c r="W21" s="91" t="s">
        <v>471</v>
      </c>
      <c r="X21" s="92" t="s">
        <v>4</v>
      </c>
      <c r="Y21" s="91" t="s">
        <v>472</v>
      </c>
      <c r="Z21" s="92" t="s">
        <v>5</v>
      </c>
      <c r="AA21" s="93" t="s">
        <v>473</v>
      </c>
    </row>
    <row r="22" spans="1:27" ht="18" customHeight="1">
      <c r="A22" s="37" t="s">
        <v>9</v>
      </c>
      <c r="B22" s="100">
        <f>B26</f>
        <v>4826978</v>
      </c>
      <c r="C22" s="14">
        <f>SUM(B22*100/L66)</f>
        <v>218.73884945650377</v>
      </c>
      <c r="D22" s="103">
        <v>3046784</v>
      </c>
      <c r="E22" s="14">
        <f>SUM(D22*100/B22)</f>
        <v>63.11990649221936</v>
      </c>
      <c r="F22" s="106">
        <v>2771871</v>
      </c>
      <c r="G22" s="15">
        <f>SUM(F22*100/D22)</f>
        <v>90.97694487039449</v>
      </c>
      <c r="H22" s="109">
        <v>934315</v>
      </c>
      <c r="I22" s="14">
        <f>SUM(H22*100/F22)</f>
        <v>33.70701594699032</v>
      </c>
      <c r="J22" s="109">
        <v>3225590</v>
      </c>
      <c r="K22" s="14">
        <f>SUM(J22*100/H22)</f>
        <v>345.2358144737053</v>
      </c>
      <c r="L22" s="109">
        <v>3599194</v>
      </c>
      <c r="M22" s="16">
        <f>SUM(L22*100/J22)</f>
        <v>111.58250118582957</v>
      </c>
      <c r="O22" s="37" t="s">
        <v>9</v>
      </c>
      <c r="P22" s="100">
        <f>P26</f>
        <v>2402660</v>
      </c>
      <c r="Q22" s="14">
        <f>SUM(P22*100/L30)</f>
        <v>274.36520515783656</v>
      </c>
      <c r="R22" s="103">
        <v>1701885</v>
      </c>
      <c r="S22" s="14">
        <f>SUM(R22*100/P22)</f>
        <v>70.83336801711437</v>
      </c>
      <c r="T22" s="106">
        <v>3787907</v>
      </c>
      <c r="U22" s="14">
        <f>SUM(T22*100/R22)</f>
        <v>222.57126656618985</v>
      </c>
      <c r="V22" s="109">
        <v>1237028</v>
      </c>
      <c r="W22" s="14">
        <f>SUM(V22*100/T22)</f>
        <v>32.65729596845963</v>
      </c>
      <c r="X22" s="109">
        <v>1666140</v>
      </c>
      <c r="Y22" s="14">
        <f>SUM(X22*100/V22)</f>
        <v>134.68894802704546</v>
      </c>
      <c r="Z22" s="109">
        <v>2453891</v>
      </c>
      <c r="AA22" s="14">
        <f>SUM(Z22*100/X22)</f>
        <v>147.28000048015173</v>
      </c>
    </row>
    <row r="23" spans="1:27" ht="20.25" customHeight="1">
      <c r="A23" s="63" t="s">
        <v>11</v>
      </c>
      <c r="B23" s="101"/>
      <c r="C23" s="64" t="s">
        <v>417</v>
      </c>
      <c r="D23" s="104"/>
      <c r="E23" s="64" t="s">
        <v>441</v>
      </c>
      <c r="F23" s="107"/>
      <c r="G23" s="65" t="s">
        <v>442</v>
      </c>
      <c r="H23" s="110"/>
      <c r="I23" s="64" t="s">
        <v>443</v>
      </c>
      <c r="J23" s="110"/>
      <c r="K23" s="64" t="s">
        <v>444</v>
      </c>
      <c r="L23" s="110"/>
      <c r="M23" s="66" t="s">
        <v>445</v>
      </c>
      <c r="O23" s="63" t="s">
        <v>11</v>
      </c>
      <c r="P23" s="101"/>
      <c r="Q23" s="64" t="s">
        <v>493</v>
      </c>
      <c r="R23" s="104"/>
      <c r="S23" s="64" t="s">
        <v>494</v>
      </c>
      <c r="T23" s="107"/>
      <c r="U23" s="65" t="s">
        <v>495</v>
      </c>
      <c r="V23" s="110"/>
      <c r="W23" s="64" t="s">
        <v>496</v>
      </c>
      <c r="X23" s="110"/>
      <c r="Y23" s="64" t="s">
        <v>497</v>
      </c>
      <c r="Z23" s="110"/>
      <c r="AA23" s="66" t="s">
        <v>498</v>
      </c>
    </row>
    <row r="24" spans="1:27" ht="18">
      <c r="A24" s="37" t="s">
        <v>9</v>
      </c>
      <c r="B24" s="102"/>
      <c r="C24" s="14">
        <f>SUM(B22*100/B58)</f>
        <v>127.55620280868041</v>
      </c>
      <c r="D24" s="105"/>
      <c r="E24" s="14">
        <f>SUM(D22*100/D58)</f>
        <v>182.2172755659034</v>
      </c>
      <c r="F24" s="108"/>
      <c r="G24" s="15">
        <f>F22*100/F58</f>
        <v>103.19414133787825</v>
      </c>
      <c r="H24" s="111"/>
      <c r="I24" s="14">
        <f>SUM(H22*100/H58)</f>
        <v>40.004101821071544</v>
      </c>
      <c r="J24" s="111"/>
      <c r="K24" s="14">
        <f>SUM(J22*100/J58)</f>
        <v>72.34420301475484</v>
      </c>
      <c r="L24" s="111"/>
      <c r="M24" s="16">
        <f>SUM(L22*100/L58)</f>
        <v>136.15316727249478</v>
      </c>
      <c r="O24" s="37" t="s">
        <v>9</v>
      </c>
      <c r="P24" s="102"/>
      <c r="Q24" s="14">
        <f>SUM(P22*100/B22)</f>
        <v>49.77565673595363</v>
      </c>
      <c r="R24" s="105"/>
      <c r="S24" s="14">
        <f>SUM(R22*100/D22)</f>
        <v>55.85840676595387</v>
      </c>
      <c r="T24" s="108"/>
      <c r="U24" s="14">
        <f>SUM(T22*100/F22)</f>
        <v>136.65524117103573</v>
      </c>
      <c r="V24" s="111"/>
      <c r="W24" s="14">
        <f>SUM(V22*100/H22)</f>
        <v>132.39945842676184</v>
      </c>
      <c r="X24" s="111"/>
      <c r="Y24" s="14">
        <f>SUM(X22*100/J22)</f>
        <v>51.65380597038061</v>
      </c>
      <c r="Z24" s="111"/>
      <c r="AA24" s="14">
        <f>SUM(Z22*100/L22)</f>
        <v>68.17890338781405</v>
      </c>
    </row>
    <row r="25" spans="1:27" ht="22.5">
      <c r="A25" s="94" t="s">
        <v>6</v>
      </c>
      <c r="B25" s="95" t="s">
        <v>423</v>
      </c>
      <c r="C25" s="96" t="s">
        <v>417</v>
      </c>
      <c r="D25" s="97" t="s">
        <v>424</v>
      </c>
      <c r="E25" s="96" t="s">
        <v>446</v>
      </c>
      <c r="F25" s="97" t="s">
        <v>425</v>
      </c>
      <c r="G25" s="96" t="s">
        <v>447</v>
      </c>
      <c r="H25" s="97" t="s">
        <v>426</v>
      </c>
      <c r="I25" s="96" t="s">
        <v>448</v>
      </c>
      <c r="J25" s="97" t="s">
        <v>427</v>
      </c>
      <c r="K25" s="96" t="s">
        <v>449</v>
      </c>
      <c r="L25" s="97" t="s">
        <v>428</v>
      </c>
      <c r="M25" s="98" t="s">
        <v>450</v>
      </c>
      <c r="O25" s="94" t="s">
        <v>6</v>
      </c>
      <c r="P25" s="95" t="s">
        <v>481</v>
      </c>
      <c r="Q25" s="96" t="s">
        <v>493</v>
      </c>
      <c r="R25" s="97" t="s">
        <v>482</v>
      </c>
      <c r="S25" s="96" t="s">
        <v>499</v>
      </c>
      <c r="T25" s="97" t="s">
        <v>483</v>
      </c>
      <c r="U25" s="96" t="s">
        <v>500</v>
      </c>
      <c r="V25" s="97" t="s">
        <v>484</v>
      </c>
      <c r="W25" s="96" t="s">
        <v>501</v>
      </c>
      <c r="X25" s="97" t="s">
        <v>485</v>
      </c>
      <c r="Y25" s="96" t="s">
        <v>502</v>
      </c>
      <c r="Z25" s="97" t="s">
        <v>486</v>
      </c>
      <c r="AA25" s="98" t="s">
        <v>503</v>
      </c>
    </row>
    <row r="26" spans="1:27" ht="18.75" thickBot="1">
      <c r="A26" s="36" t="s">
        <v>10</v>
      </c>
      <c r="B26" s="22">
        <v>4826978</v>
      </c>
      <c r="C26" s="23">
        <f>SUM(B26*100/B62)</f>
        <v>127.55620280868041</v>
      </c>
      <c r="D26" s="24">
        <f>D22+B26</f>
        <v>7873762</v>
      </c>
      <c r="E26" s="23">
        <f>SUM(D26*100/D62)</f>
        <v>144.306995746902</v>
      </c>
      <c r="F26" s="24">
        <f>F22+D26</f>
        <v>10645633</v>
      </c>
      <c r="G26" s="23">
        <f>F26*100/F62</f>
        <v>130.74427571855335</v>
      </c>
      <c r="H26" s="24">
        <f>H22+F26</f>
        <v>11579948</v>
      </c>
      <c r="I26" s="23">
        <f>SUM(H26*100/H62)</f>
        <v>110.51804372640267</v>
      </c>
      <c r="J26" s="24">
        <f>J22+H26</f>
        <v>14805538</v>
      </c>
      <c r="K26" s="23">
        <f>SUM(J26*100/J62)</f>
        <v>99.1228697977197</v>
      </c>
      <c r="L26" s="24">
        <f>L22+J26</f>
        <v>18404732</v>
      </c>
      <c r="M26" s="27">
        <f>SUM(L26*100/L62)</f>
        <v>104.69107009995426</v>
      </c>
      <c r="O26" s="36" t="s">
        <v>10</v>
      </c>
      <c r="P26" s="22">
        <v>2402660</v>
      </c>
      <c r="Q26" s="23">
        <f>SUM(P26*100/B22)</f>
        <v>49.77565673595363</v>
      </c>
      <c r="R26" s="24">
        <f>P26+R22</f>
        <v>4104545</v>
      </c>
      <c r="S26" s="23">
        <f>SUM(R26*100/D26)</f>
        <v>52.129401422090226</v>
      </c>
      <c r="T26" s="24">
        <f>R26+T22</f>
        <v>7892452</v>
      </c>
      <c r="U26" s="23">
        <f>SUM(T26*100/F26)</f>
        <v>74.13793054861087</v>
      </c>
      <c r="V26" s="24">
        <f>T26+V22</f>
        <v>9129480</v>
      </c>
      <c r="W26" s="23">
        <f>SUM(V26*100/H26)</f>
        <v>78.83869599414436</v>
      </c>
      <c r="X26" s="24">
        <f>V26+X22</f>
        <v>10795620</v>
      </c>
      <c r="Y26" s="23">
        <f>SUM(X26*100/J26)</f>
        <v>72.91609396429904</v>
      </c>
      <c r="Z26" s="24">
        <f>X26+Z22</f>
        <v>13249511</v>
      </c>
      <c r="AA26" s="23">
        <f>SUM(Z26*100/L26)</f>
        <v>71.98969808416662</v>
      </c>
    </row>
    <row r="27" spans="1:27" ht="13.5" thickBot="1">
      <c r="A27" s="70"/>
      <c r="B27" s="29"/>
      <c r="C27" s="30"/>
      <c r="D27" s="29"/>
      <c r="E27" s="30"/>
      <c r="F27" s="29"/>
      <c r="G27" s="30"/>
      <c r="H27" s="29"/>
      <c r="I27" s="30"/>
      <c r="J27" s="29"/>
      <c r="K27" s="30" t="s">
        <v>148</v>
      </c>
      <c r="L27" s="29"/>
      <c r="M27" s="31"/>
      <c r="O27" s="70" t="s">
        <v>211</v>
      </c>
      <c r="P27" s="29"/>
      <c r="Q27" s="30"/>
      <c r="R27" s="29"/>
      <c r="S27" s="30"/>
      <c r="T27" s="29"/>
      <c r="U27" s="30"/>
      <c r="V27" s="29"/>
      <c r="W27" s="30"/>
      <c r="X27" s="29"/>
      <c r="Y27" s="30" t="s">
        <v>148</v>
      </c>
      <c r="Z27" s="29"/>
      <c r="AA27" s="31"/>
    </row>
    <row r="28" spans="1:27" ht="21.75" customHeight="1" thickBot="1">
      <c r="A28" s="124">
        <v>2022</v>
      </c>
      <c r="B28" s="125"/>
      <c r="C28" s="125"/>
      <c r="D28" s="125"/>
      <c r="E28" s="125"/>
      <c r="F28" s="125"/>
      <c r="G28" s="125"/>
      <c r="H28" s="125"/>
      <c r="I28" s="125"/>
      <c r="J28" s="125"/>
      <c r="K28" s="125"/>
      <c r="L28" s="125"/>
      <c r="M28" s="126"/>
      <c r="O28" s="121" t="s">
        <v>468</v>
      </c>
      <c r="P28" s="122"/>
      <c r="Q28" s="122"/>
      <c r="R28" s="122"/>
      <c r="S28" s="122"/>
      <c r="T28" s="122"/>
      <c r="U28" s="122"/>
      <c r="V28" s="122"/>
      <c r="W28" s="122"/>
      <c r="X28" s="122"/>
      <c r="Y28" s="122"/>
      <c r="Z28" s="122"/>
      <c r="AA28" s="123"/>
    </row>
    <row r="29" spans="1:27" ht="21.75" customHeight="1">
      <c r="A29" s="89" t="s">
        <v>11</v>
      </c>
      <c r="B29" s="99" t="s">
        <v>27</v>
      </c>
      <c r="C29" s="91" t="s">
        <v>429</v>
      </c>
      <c r="D29" s="92" t="s">
        <v>28</v>
      </c>
      <c r="E29" s="91" t="s">
        <v>430</v>
      </c>
      <c r="F29" s="92" t="s">
        <v>29</v>
      </c>
      <c r="G29" s="91" t="s">
        <v>431</v>
      </c>
      <c r="H29" s="92" t="s">
        <v>260</v>
      </c>
      <c r="I29" s="91" t="s">
        <v>432</v>
      </c>
      <c r="J29" s="92" t="s">
        <v>31</v>
      </c>
      <c r="K29" s="91" t="s">
        <v>433</v>
      </c>
      <c r="L29" s="92" t="s">
        <v>32</v>
      </c>
      <c r="M29" s="93" t="s">
        <v>434</v>
      </c>
      <c r="O29" s="89" t="s">
        <v>11</v>
      </c>
      <c r="P29" s="99" t="s">
        <v>27</v>
      </c>
      <c r="Q29" s="91" t="s">
        <v>474</v>
      </c>
      <c r="R29" s="92" t="s">
        <v>28</v>
      </c>
      <c r="S29" s="91" t="s">
        <v>475</v>
      </c>
      <c r="T29" s="92" t="s">
        <v>29</v>
      </c>
      <c r="U29" s="91" t="s">
        <v>476</v>
      </c>
      <c r="V29" s="92" t="s">
        <v>260</v>
      </c>
      <c r="W29" s="91" t="s">
        <v>477</v>
      </c>
      <c r="X29" s="92" t="s">
        <v>31</v>
      </c>
      <c r="Y29" s="91" t="s">
        <v>478</v>
      </c>
      <c r="Z29" s="92" t="s">
        <v>32</v>
      </c>
      <c r="AA29" s="93" t="s">
        <v>479</v>
      </c>
    </row>
    <row r="30" spans="1:27" ht="16.5" customHeight="1">
      <c r="A30" s="37" t="s">
        <v>9</v>
      </c>
      <c r="B30" s="100">
        <v>1740206</v>
      </c>
      <c r="C30" s="14">
        <f>SUM(B30*100/L22)</f>
        <v>48.34988055659128</v>
      </c>
      <c r="D30" s="103">
        <v>1579840</v>
      </c>
      <c r="E30" s="14">
        <f>SUM(D30*100/B30)</f>
        <v>90.78465423059109</v>
      </c>
      <c r="F30" s="106">
        <v>2348274</v>
      </c>
      <c r="G30" s="86">
        <f>SUM(F30*100/D30)</f>
        <v>148.63998885963136</v>
      </c>
      <c r="H30" s="106">
        <v>1650388</v>
      </c>
      <c r="I30" s="14">
        <f>SUM(H30*100/F30)</f>
        <v>70.28089567060744</v>
      </c>
      <c r="J30" s="109">
        <v>2724638</v>
      </c>
      <c r="K30" s="14">
        <f>SUM(J30*100/H30)</f>
        <v>165.0907544165372</v>
      </c>
      <c r="L30" s="109">
        <v>875716</v>
      </c>
      <c r="M30" s="16">
        <f>SUM(L30*100/J30)</f>
        <v>32.14063666439358</v>
      </c>
      <c r="O30" s="37" t="s">
        <v>9</v>
      </c>
      <c r="P30" s="100">
        <v>1995936</v>
      </c>
      <c r="Q30" s="14">
        <f>SUM(P30*100/Z22)</f>
        <v>81.33759812477409</v>
      </c>
      <c r="R30" s="103">
        <v>1051220</v>
      </c>
      <c r="S30" s="14">
        <f>SUM(R30*100/P30)</f>
        <v>52.66802141952447</v>
      </c>
      <c r="T30" s="106">
        <v>1612792</v>
      </c>
      <c r="U30" s="15">
        <f>SUM(T30*100/R30)</f>
        <v>153.4209775308689</v>
      </c>
      <c r="V30" s="106">
        <v>1854605</v>
      </c>
      <c r="W30" s="14">
        <f>SUM(V30*100/T30)</f>
        <v>114.99343994761878</v>
      </c>
      <c r="X30" s="109">
        <f>X34-V34</f>
        <v>-19764064</v>
      </c>
      <c r="Y30" s="14">
        <f>SUM(X30*100/V30)</f>
        <v>-1065.6751168038477</v>
      </c>
      <c r="Z30" s="109">
        <v>826883</v>
      </c>
      <c r="AA30" s="16">
        <f>SUM(Z30*100/X30)</f>
        <v>-4.183770099105123</v>
      </c>
    </row>
    <row r="31" spans="1:27" ht="22.5" customHeight="1">
      <c r="A31" s="63" t="s">
        <v>11</v>
      </c>
      <c r="B31" s="101"/>
      <c r="C31" s="64" t="s">
        <v>451</v>
      </c>
      <c r="D31" s="104"/>
      <c r="E31" s="64" t="s">
        <v>452</v>
      </c>
      <c r="F31" s="107"/>
      <c r="G31" s="65" t="s">
        <v>453</v>
      </c>
      <c r="H31" s="107"/>
      <c r="I31" s="64" t="s">
        <v>454</v>
      </c>
      <c r="J31" s="110"/>
      <c r="K31" s="64" t="s">
        <v>455</v>
      </c>
      <c r="L31" s="110"/>
      <c r="M31" s="66" t="s">
        <v>456</v>
      </c>
      <c r="O31" s="63" t="s">
        <v>11</v>
      </c>
      <c r="P31" s="101"/>
      <c r="Q31" s="64" t="s">
        <v>504</v>
      </c>
      <c r="R31" s="104"/>
      <c r="S31" s="64" t="s">
        <v>505</v>
      </c>
      <c r="T31" s="107"/>
      <c r="U31" s="65" t="s">
        <v>506</v>
      </c>
      <c r="V31" s="107"/>
      <c r="W31" s="64" t="s">
        <v>507</v>
      </c>
      <c r="X31" s="110"/>
      <c r="Y31" s="64" t="s">
        <v>508</v>
      </c>
      <c r="Z31" s="110"/>
      <c r="AA31" s="66" t="s">
        <v>509</v>
      </c>
    </row>
    <row r="32" spans="1:27" ht="17.25" customHeight="1">
      <c r="A32" s="37" t="s">
        <v>9</v>
      </c>
      <c r="B32" s="102"/>
      <c r="C32" s="14">
        <f>SUM(B30*100/B66)</f>
        <v>69.94172213112118</v>
      </c>
      <c r="D32" s="105"/>
      <c r="E32" s="14">
        <f>SUM(D30*100/D66)</f>
        <v>58.046927242932625</v>
      </c>
      <c r="F32" s="108"/>
      <c r="G32" s="15">
        <f>SUM(F30*100/F66)</f>
        <v>77.0444499198969</v>
      </c>
      <c r="H32" s="108"/>
      <c r="I32" s="14">
        <f>SUM(H30*100/H66)</f>
        <v>43.84492852034511</v>
      </c>
      <c r="J32" s="111"/>
      <c r="K32" s="14">
        <f>SUM(J30*100/J66)</f>
        <v>78.9200449657818</v>
      </c>
      <c r="L32" s="111"/>
      <c r="M32" s="16">
        <f>SUM(L30*100/L66)</f>
        <v>39.68385815942224</v>
      </c>
      <c r="O32" s="37" t="s">
        <v>9</v>
      </c>
      <c r="P32" s="102"/>
      <c r="Q32" s="14">
        <f>SUM(P30*100/B30)</f>
        <v>114.69538663813364</v>
      </c>
      <c r="R32" s="105"/>
      <c r="S32" s="14">
        <f>SUM(R30*100/D30)</f>
        <v>66.53964958476807</v>
      </c>
      <c r="T32" s="108"/>
      <c r="U32" s="14">
        <f>SUM(T30*100/F30)</f>
        <v>68.67988999580118</v>
      </c>
      <c r="V32" s="108"/>
      <c r="W32" s="14">
        <f>SUM(V30*100/H30)</f>
        <v>112.37387814259435</v>
      </c>
      <c r="X32" s="111"/>
      <c r="Y32" s="14" t="e">
        <f>SUM(X30*100/X66)</f>
        <v>#DIV/0!</v>
      </c>
      <c r="Z32" s="111"/>
      <c r="AA32" s="16" t="e">
        <f>SUM(Z30*100/Z66)</f>
        <v>#DIV/0!</v>
      </c>
    </row>
    <row r="33" spans="1:27" ht="23.25" customHeight="1">
      <c r="A33" s="94" t="s">
        <v>6</v>
      </c>
      <c r="B33" s="95" t="s">
        <v>435</v>
      </c>
      <c r="C33" s="96" t="s">
        <v>457</v>
      </c>
      <c r="D33" s="97" t="s">
        <v>436</v>
      </c>
      <c r="E33" s="96" t="s">
        <v>458</v>
      </c>
      <c r="F33" s="97" t="s">
        <v>437</v>
      </c>
      <c r="G33" s="96" t="s">
        <v>464</v>
      </c>
      <c r="H33" s="97" t="s">
        <v>438</v>
      </c>
      <c r="I33" s="96" t="s">
        <v>460</v>
      </c>
      <c r="J33" s="97" t="s">
        <v>439</v>
      </c>
      <c r="K33" s="96" t="s">
        <v>461</v>
      </c>
      <c r="L33" s="97" t="s">
        <v>463</v>
      </c>
      <c r="M33" s="98" t="s">
        <v>462</v>
      </c>
      <c r="O33" s="94" t="s">
        <v>6</v>
      </c>
      <c r="P33" s="95" t="s">
        <v>487</v>
      </c>
      <c r="Q33" s="96" t="s">
        <v>510</v>
      </c>
      <c r="R33" s="97" t="s">
        <v>488</v>
      </c>
      <c r="S33" s="96" t="s">
        <v>511</v>
      </c>
      <c r="T33" s="97" t="s">
        <v>489</v>
      </c>
      <c r="U33" s="96" t="s">
        <v>517</v>
      </c>
      <c r="V33" s="97" t="s">
        <v>490</v>
      </c>
      <c r="W33" s="96" t="s">
        <v>513</v>
      </c>
      <c r="X33" s="97" t="s">
        <v>491</v>
      </c>
      <c r="Y33" s="96" t="s">
        <v>514</v>
      </c>
      <c r="Z33" s="97" t="s">
        <v>516</v>
      </c>
      <c r="AA33" s="98" t="s">
        <v>515</v>
      </c>
    </row>
    <row r="34" spans="1:27" ht="21.75" customHeight="1" thickBot="1">
      <c r="A34" s="36" t="s">
        <v>10</v>
      </c>
      <c r="B34" s="22">
        <f>L26+B30</f>
        <v>20144938</v>
      </c>
      <c r="C34" s="23">
        <f>SUM(B34*100/B70)</f>
        <v>100.38278623010028</v>
      </c>
      <c r="D34" s="24">
        <f>D30+B34</f>
        <v>21724778</v>
      </c>
      <c r="E34" s="23">
        <f>SUM(D34*100/D70)</f>
        <v>95.32684387475439</v>
      </c>
      <c r="F34" s="24">
        <f>F30+D34</f>
        <v>24073052</v>
      </c>
      <c r="G34" s="23">
        <f>SUM(F34*100/F70)</f>
        <v>93.17016160128946</v>
      </c>
      <c r="H34" s="24">
        <f>H30+F34</f>
        <v>25723440</v>
      </c>
      <c r="I34" s="23">
        <f>SUM(H34*100/H70)</f>
        <v>86.89800899436268</v>
      </c>
      <c r="J34" s="24">
        <f>J30+H34</f>
        <v>28448078</v>
      </c>
      <c r="K34" s="23">
        <f>SUM(J34*100/J70)</f>
        <v>86.06473873064176</v>
      </c>
      <c r="L34" s="24">
        <f>L30+J34</f>
        <v>29323794</v>
      </c>
      <c r="M34" s="27">
        <f>SUM(L34*100/L70)</f>
        <v>83.16209555999943</v>
      </c>
      <c r="O34" s="36" t="s">
        <v>10</v>
      </c>
      <c r="P34" s="22">
        <f>P30+Z26</f>
        <v>15245447</v>
      </c>
      <c r="Q34" s="23">
        <f>SUM(P34*100/B34)</f>
        <v>75.6787983164803</v>
      </c>
      <c r="R34" s="24">
        <f>R30+P34</f>
        <v>16296667</v>
      </c>
      <c r="S34" s="23">
        <f>SUM(R34*100/D34)</f>
        <v>75.01419347069968</v>
      </c>
      <c r="T34" s="24">
        <f>T30+R34</f>
        <v>17909459</v>
      </c>
      <c r="U34" s="23">
        <f>SUM(T34*100/F34)</f>
        <v>74.39629590797212</v>
      </c>
      <c r="V34" s="24">
        <f>V30+T34</f>
        <v>19764064</v>
      </c>
      <c r="W34" s="23">
        <f>SUM(V34*100/H34)</f>
        <v>76.8328963777784</v>
      </c>
      <c r="X34" s="24"/>
      <c r="Y34" s="23" t="e">
        <f>SUM(X34*100/X70)</f>
        <v>#DIV/0!</v>
      </c>
      <c r="Z34" s="24"/>
      <c r="AA34" s="27" t="e">
        <f>SUM(Z34*100/Z70)</f>
        <v>#DIV/0!</v>
      </c>
    </row>
    <row r="35" spans="1:27" ht="12.75">
      <c r="A35" s="48"/>
      <c r="B35" s="29"/>
      <c r="C35" s="30"/>
      <c r="D35" s="29"/>
      <c r="E35" s="30"/>
      <c r="F35" s="29"/>
      <c r="G35" s="30"/>
      <c r="H35" s="29"/>
      <c r="I35" s="30"/>
      <c r="J35" s="29"/>
      <c r="K35" s="30"/>
      <c r="L35" s="29"/>
      <c r="M35" s="31"/>
      <c r="O35" s="48" t="s">
        <v>211</v>
      </c>
      <c r="P35" s="29"/>
      <c r="Q35" s="30"/>
      <c r="R35" s="29"/>
      <c r="S35" s="30"/>
      <c r="T35" s="29"/>
      <c r="U35" s="30"/>
      <c r="V35" s="29"/>
      <c r="W35" s="30"/>
      <c r="X35" s="29"/>
      <c r="Y35" s="30"/>
      <c r="Z35" s="29"/>
      <c r="AA35" s="31"/>
    </row>
    <row r="36" spans="1:13" ht="15.75">
      <c r="A36" s="88"/>
      <c r="B36" s="88"/>
      <c r="C36" s="88"/>
      <c r="D36" s="88"/>
      <c r="E36" s="88"/>
      <c r="F36" s="88"/>
      <c r="G36" s="88"/>
      <c r="H36" s="88"/>
      <c r="I36" s="88"/>
      <c r="J36" s="88"/>
      <c r="K36" s="88"/>
      <c r="L36" s="88"/>
      <c r="M36" s="88"/>
    </row>
    <row r="37" spans="1:13" ht="15.75">
      <c r="A37" s="84"/>
      <c r="B37" s="84"/>
      <c r="C37" s="84"/>
      <c r="D37" s="84"/>
      <c r="E37" s="84"/>
      <c r="F37" s="84"/>
      <c r="G37" s="84"/>
      <c r="H37" s="84"/>
      <c r="I37" s="84"/>
      <c r="J37" s="84"/>
      <c r="K37" s="84"/>
      <c r="L37" s="84"/>
      <c r="M37" s="84"/>
    </row>
    <row r="38" spans="1:13" ht="21.75" customHeight="1" thickBot="1">
      <c r="A38" s="112" t="s">
        <v>7</v>
      </c>
      <c r="B38" s="112"/>
      <c r="C38" s="112"/>
      <c r="D38" s="112"/>
      <c r="E38" s="112"/>
      <c r="F38" s="112"/>
      <c r="G38" s="112"/>
      <c r="H38" s="112"/>
      <c r="I38" s="112"/>
      <c r="J38" s="112"/>
      <c r="K38" s="112"/>
      <c r="L38" s="112"/>
      <c r="M38" s="112"/>
    </row>
    <row r="39" spans="1:24" ht="21.75" customHeight="1" thickBot="1">
      <c r="A39" s="121" t="s">
        <v>465</v>
      </c>
      <c r="B39" s="122"/>
      <c r="C39" s="122"/>
      <c r="D39" s="122"/>
      <c r="E39" s="122"/>
      <c r="F39" s="122"/>
      <c r="G39" s="122"/>
      <c r="H39" s="122"/>
      <c r="I39" s="122"/>
      <c r="J39" s="122"/>
      <c r="K39" s="122"/>
      <c r="L39" s="122"/>
      <c r="M39" s="123"/>
      <c r="X39" s="109"/>
    </row>
    <row r="40" spans="1:24" ht="21.75" customHeight="1">
      <c r="A40" s="50" t="s">
        <v>11</v>
      </c>
      <c r="B40" s="51" t="s">
        <v>0</v>
      </c>
      <c r="C40" s="52" t="s">
        <v>362</v>
      </c>
      <c r="D40" s="53" t="s">
        <v>1</v>
      </c>
      <c r="E40" s="52" t="s">
        <v>363</v>
      </c>
      <c r="F40" s="53" t="s">
        <v>2</v>
      </c>
      <c r="G40" s="52" t="s">
        <v>364</v>
      </c>
      <c r="H40" s="53" t="s">
        <v>3</v>
      </c>
      <c r="I40" s="52" t="s">
        <v>365</v>
      </c>
      <c r="J40" s="53" t="s">
        <v>4</v>
      </c>
      <c r="K40" s="52" t="s">
        <v>366</v>
      </c>
      <c r="L40" s="53" t="s">
        <v>5</v>
      </c>
      <c r="M40" s="54" t="s">
        <v>367</v>
      </c>
      <c r="X40" s="110"/>
    </row>
    <row r="41" spans="1:24" ht="18" customHeight="1">
      <c r="A41" s="37" t="s">
        <v>9</v>
      </c>
      <c r="B41" s="100">
        <f>B45</f>
        <v>7236196</v>
      </c>
      <c r="C41" s="14">
        <f>SUM(B41*100/L85)</f>
        <v>78.8146579094292</v>
      </c>
      <c r="D41" s="103">
        <f>D45-B45</f>
        <v>5750419</v>
      </c>
      <c r="E41" s="14">
        <f>SUM(D41*100/B41)</f>
        <v>79.46743012488882</v>
      </c>
      <c r="F41" s="106">
        <f>F45-D45</f>
        <v>8672004</v>
      </c>
      <c r="G41" s="15">
        <f>SUM(F41*100/D41)</f>
        <v>150.80647166754284</v>
      </c>
      <c r="H41" s="109">
        <f>H45-F45</f>
        <v>8918254</v>
      </c>
      <c r="I41" s="14">
        <f>SUM(H41*100/F41)</f>
        <v>102.83959739870969</v>
      </c>
      <c r="J41" s="109">
        <f>J45-H45</f>
        <v>9692298</v>
      </c>
      <c r="K41" s="14">
        <f>SUM(J41*100/H41)</f>
        <v>108.67932220813626</v>
      </c>
      <c r="L41" s="109">
        <f>L45-J45</f>
        <v>11131089</v>
      </c>
      <c r="M41" s="16">
        <f>SUM(L41*100/J41)</f>
        <v>114.84468389230294</v>
      </c>
      <c r="X41" s="111"/>
    </row>
    <row r="42" spans="1:13" ht="20.25" customHeight="1">
      <c r="A42" s="63" t="s">
        <v>11</v>
      </c>
      <c r="B42" s="101"/>
      <c r="C42" s="64" t="s">
        <v>369</v>
      </c>
      <c r="D42" s="104"/>
      <c r="E42" s="64" t="s">
        <v>399</v>
      </c>
      <c r="F42" s="107"/>
      <c r="G42" s="65" t="s">
        <v>400</v>
      </c>
      <c r="H42" s="110"/>
      <c r="I42" s="64" t="s">
        <v>401</v>
      </c>
      <c r="J42" s="110"/>
      <c r="K42" s="64" t="s">
        <v>402</v>
      </c>
      <c r="L42" s="110"/>
      <c r="M42" s="66" t="s">
        <v>403</v>
      </c>
    </row>
    <row r="43" spans="1:13" ht="18">
      <c r="A43" s="37" t="s">
        <v>9</v>
      </c>
      <c r="B43" s="102"/>
      <c r="C43" s="14">
        <f>SUM(B41*100/B77)</f>
        <v>86.704195130438</v>
      </c>
      <c r="D43" s="105"/>
      <c r="E43" s="14">
        <f>D41*100/D77</f>
        <v>93.79344664822142</v>
      </c>
      <c r="F43" s="108"/>
      <c r="G43" s="15">
        <f>SUM(F41*100/F77)</f>
        <v>152.3914391618053</v>
      </c>
      <c r="H43" s="111"/>
      <c r="I43" s="14">
        <f>SUM(H41*100/H77)</f>
        <v>97.17435315192023</v>
      </c>
      <c r="J43" s="111"/>
      <c r="K43" s="14">
        <f>SUM(J41*100/J77)</f>
        <v>104.3884561462953</v>
      </c>
      <c r="L43" s="111"/>
      <c r="M43" s="16">
        <f>SUM(L41*100/L77)</f>
        <v>97.73591827301986</v>
      </c>
    </row>
    <row r="44" spans="1:13" ht="22.5">
      <c r="A44" s="55" t="s">
        <v>6</v>
      </c>
      <c r="B44" s="56" t="s">
        <v>368</v>
      </c>
      <c r="C44" s="57" t="s">
        <v>369</v>
      </c>
      <c r="D44" s="58" t="s">
        <v>370</v>
      </c>
      <c r="E44" s="57" t="s">
        <v>371</v>
      </c>
      <c r="F44" s="58" t="s">
        <v>372</v>
      </c>
      <c r="G44" s="57" t="s">
        <v>410</v>
      </c>
      <c r="H44" s="58" t="s">
        <v>373</v>
      </c>
      <c r="I44" s="57" t="s">
        <v>377</v>
      </c>
      <c r="J44" s="58" t="s">
        <v>374</v>
      </c>
      <c r="K44" s="57" t="s">
        <v>378</v>
      </c>
      <c r="L44" s="58" t="s">
        <v>375</v>
      </c>
      <c r="M44" s="59" t="s">
        <v>379</v>
      </c>
    </row>
    <row r="45" spans="1:13" ht="18.75" thickBot="1">
      <c r="A45" s="36" t="s">
        <v>10</v>
      </c>
      <c r="B45" s="22">
        <v>7236196</v>
      </c>
      <c r="C45" s="23">
        <f>SUM(B45*100/B77)</f>
        <v>86.704195130438</v>
      </c>
      <c r="D45" s="24">
        <v>12986615</v>
      </c>
      <c r="E45" s="23">
        <f>SUM(D45*100/D81)</f>
        <v>89.70650383489922</v>
      </c>
      <c r="F45" s="25">
        <v>21658619</v>
      </c>
      <c r="G45" s="23">
        <f>SUM(F45*100/F81)</f>
        <v>107.39424277595027</v>
      </c>
      <c r="H45" s="24">
        <v>30576873</v>
      </c>
      <c r="I45" s="23">
        <f>SUM(H45*100/H81)</f>
        <v>104.19799329854554</v>
      </c>
      <c r="J45" s="26">
        <v>40269171</v>
      </c>
      <c r="K45" s="23">
        <f>SUM(J45*100/J81)</f>
        <v>104.24377184355812</v>
      </c>
      <c r="L45" s="24">
        <v>51400260</v>
      </c>
      <c r="M45" s="27">
        <f>SUM(L45*100/L81)</f>
        <v>102.76197603802765</v>
      </c>
    </row>
    <row r="46" spans="1:13" ht="21" customHeight="1" thickBot="1">
      <c r="A46" s="71" t="s">
        <v>357</v>
      </c>
      <c r="B46" s="29"/>
      <c r="C46" s="30"/>
      <c r="D46" s="29"/>
      <c r="E46" s="30"/>
      <c r="F46" s="29"/>
      <c r="G46" s="30"/>
      <c r="H46" s="29"/>
      <c r="I46" s="30"/>
      <c r="J46" s="29"/>
      <c r="K46" s="30" t="s">
        <v>148</v>
      </c>
      <c r="L46" s="29"/>
      <c r="M46" s="31"/>
    </row>
    <row r="47" spans="1:13" ht="21.75" customHeight="1" thickBot="1">
      <c r="A47" s="124" t="s">
        <v>376</v>
      </c>
      <c r="B47" s="125"/>
      <c r="C47" s="125"/>
      <c r="D47" s="125"/>
      <c r="E47" s="125"/>
      <c r="F47" s="125"/>
      <c r="G47" s="125"/>
      <c r="H47" s="125"/>
      <c r="I47" s="125"/>
      <c r="J47" s="125"/>
      <c r="K47" s="125"/>
      <c r="L47" s="125"/>
      <c r="M47" s="126"/>
    </row>
    <row r="48" spans="1:13" ht="21.75" customHeight="1">
      <c r="A48" s="50" t="s">
        <v>11</v>
      </c>
      <c r="B48" s="60" t="s">
        <v>27</v>
      </c>
      <c r="C48" s="52" t="s">
        <v>380</v>
      </c>
      <c r="D48" s="53" t="s">
        <v>28</v>
      </c>
      <c r="E48" s="52" t="s">
        <v>404</v>
      </c>
      <c r="F48" s="53" t="s">
        <v>29</v>
      </c>
      <c r="G48" s="52" t="s">
        <v>405</v>
      </c>
      <c r="H48" s="53" t="s">
        <v>260</v>
      </c>
      <c r="I48" s="52" t="s">
        <v>406</v>
      </c>
      <c r="J48" s="53" t="s">
        <v>31</v>
      </c>
      <c r="K48" s="52" t="s">
        <v>407</v>
      </c>
      <c r="L48" s="53" t="s">
        <v>32</v>
      </c>
      <c r="M48" s="54" t="s">
        <v>408</v>
      </c>
    </row>
    <row r="49" spans="1:13" ht="16.5" customHeight="1">
      <c r="A49" s="37" t="s">
        <v>9</v>
      </c>
      <c r="B49" s="100">
        <f>B53-L45</f>
        <v>14184172</v>
      </c>
      <c r="C49" s="14">
        <f>SUM(B49*100/L41)</f>
        <v>127.4284304078424</v>
      </c>
      <c r="D49" s="103">
        <f>D53-B53</f>
        <v>9667921</v>
      </c>
      <c r="E49" s="14">
        <f>SUM(D49*100/B49)</f>
        <v>68.15992502064978</v>
      </c>
      <c r="F49" s="106">
        <f>F53-D53</f>
        <v>12244090</v>
      </c>
      <c r="G49" s="15">
        <f>SUM(F49*100/D49)</f>
        <v>126.64656651621378</v>
      </c>
      <c r="H49" s="109">
        <f>H53-F53</f>
        <v>10116799</v>
      </c>
      <c r="I49" s="14">
        <f>SUM(H49*100/F49)</f>
        <v>82.62597710405592</v>
      </c>
      <c r="J49" s="109">
        <f>J53-H53</f>
        <v>11580987</v>
      </c>
      <c r="K49" s="14">
        <f>SUM(J49*100/H49)</f>
        <v>114.47283869136868</v>
      </c>
      <c r="L49" s="109">
        <f>L53-J53</f>
        <v>9509933</v>
      </c>
      <c r="M49" s="16">
        <f>SUM(L49*100/J49)</f>
        <v>82.11677467559544</v>
      </c>
    </row>
    <row r="50" spans="1:13" ht="22.5" customHeight="1">
      <c r="A50" s="63" t="s">
        <v>11</v>
      </c>
      <c r="B50" s="101"/>
      <c r="C50" s="64" t="s">
        <v>393</v>
      </c>
      <c r="D50" s="104"/>
      <c r="E50" s="64" t="s">
        <v>394</v>
      </c>
      <c r="F50" s="107"/>
      <c r="G50" s="65" t="s">
        <v>395</v>
      </c>
      <c r="H50" s="110"/>
      <c r="I50" s="64" t="s">
        <v>396</v>
      </c>
      <c r="J50" s="110"/>
      <c r="K50" s="64" t="s">
        <v>397</v>
      </c>
      <c r="L50" s="110"/>
      <c r="M50" s="66" t="s">
        <v>398</v>
      </c>
    </row>
    <row r="51" spans="1:13" ht="17.25" customHeight="1">
      <c r="A51" s="37" t="s">
        <v>9</v>
      </c>
      <c r="B51" s="102"/>
      <c r="C51" s="14">
        <f>SUM(B49*100/B85)</f>
        <v>134.24353586977097</v>
      </c>
      <c r="D51" s="105"/>
      <c r="E51" s="14" t="e">
        <f>SUM(D49*100/D84)</f>
        <v>#VALUE!</v>
      </c>
      <c r="F51" s="108"/>
      <c r="G51" s="15">
        <f>SUM(F49*100/F85)</f>
        <v>115.7878023496694</v>
      </c>
      <c r="H51" s="111"/>
      <c r="I51" s="14">
        <f>SUM(H49*100/H85)</f>
        <v>115.96700313851896</v>
      </c>
      <c r="J51" s="111"/>
      <c r="K51" s="14">
        <f>SUM(J49*100/J85)</f>
        <v>142.70425670973225</v>
      </c>
      <c r="L51" s="111"/>
      <c r="M51" s="16">
        <f>SUM(L49*100/L85)</f>
        <v>103.57957635981555</v>
      </c>
    </row>
    <row r="52" spans="1:13" ht="23.25" customHeight="1">
      <c r="A52" s="55" t="s">
        <v>6</v>
      </c>
      <c r="B52" s="56" t="s">
        <v>387</v>
      </c>
      <c r="C52" s="57" t="s">
        <v>381</v>
      </c>
      <c r="D52" s="58" t="s">
        <v>388</v>
      </c>
      <c r="E52" s="57" t="s">
        <v>382</v>
      </c>
      <c r="F52" s="58" t="s">
        <v>389</v>
      </c>
      <c r="G52" s="57" t="s">
        <v>383</v>
      </c>
      <c r="H52" s="58" t="s">
        <v>390</v>
      </c>
      <c r="I52" s="57" t="s">
        <v>384</v>
      </c>
      <c r="J52" s="58" t="s">
        <v>391</v>
      </c>
      <c r="K52" s="57" t="s">
        <v>385</v>
      </c>
      <c r="L52" s="58" t="s">
        <v>392</v>
      </c>
      <c r="M52" s="59" t="s">
        <v>411</v>
      </c>
    </row>
    <row r="53" spans="1:13" ht="21.75" customHeight="1" thickBot="1">
      <c r="A53" s="36" t="s">
        <v>10</v>
      </c>
      <c r="B53" s="22">
        <v>65584432</v>
      </c>
      <c r="C53" s="23">
        <f>SUM(B53*100/B89)</f>
        <v>108.25236989490789</v>
      </c>
      <c r="D53" s="24">
        <v>75252353</v>
      </c>
      <c r="E53" s="23">
        <f>SUM(D53*100/D89)</f>
        <v>112.02286969532102</v>
      </c>
      <c r="F53" s="25">
        <v>87496443</v>
      </c>
      <c r="G53" s="23">
        <f>SUM(F53*100/F89)</f>
        <v>112.53492615183664</v>
      </c>
      <c r="H53" s="24">
        <v>97613242</v>
      </c>
      <c r="I53" s="23">
        <f>SUM(H53*100/H89)</f>
        <v>112.88116712729273</v>
      </c>
      <c r="J53" s="24">
        <v>109194229</v>
      </c>
      <c r="K53" s="23">
        <f>SUM(J53*100/J89)</f>
        <v>115.43985533141584</v>
      </c>
      <c r="L53" s="24">
        <v>118704162</v>
      </c>
      <c r="M53" s="27">
        <f>SUM(L53*100/L89)</f>
        <v>114.390500790799</v>
      </c>
    </row>
    <row r="54" spans="1:13" ht="12.75">
      <c r="A54" s="48" t="s">
        <v>211</v>
      </c>
      <c r="B54" s="29"/>
      <c r="C54" s="30"/>
      <c r="D54" s="29"/>
      <c r="E54" s="30"/>
      <c r="F54" s="29"/>
      <c r="G54" s="30"/>
      <c r="H54" s="29"/>
      <c r="I54" s="30"/>
      <c r="J54" s="29"/>
      <c r="K54" s="30"/>
      <c r="L54" s="29"/>
      <c r="M54" s="31"/>
    </row>
    <row r="55" spans="1:13" ht="21.75" customHeight="1" thickBot="1">
      <c r="A55" s="112" t="s">
        <v>8</v>
      </c>
      <c r="B55" s="112"/>
      <c r="C55" s="112"/>
      <c r="D55" s="112"/>
      <c r="E55" s="112"/>
      <c r="F55" s="112"/>
      <c r="G55" s="112"/>
      <c r="H55" s="112"/>
      <c r="I55" s="112"/>
      <c r="J55" s="112"/>
      <c r="K55" s="112"/>
      <c r="L55" s="112"/>
      <c r="M55" s="112"/>
    </row>
    <row r="56" spans="1:13" ht="21.75" customHeight="1" thickBot="1">
      <c r="A56" s="121" t="s">
        <v>466</v>
      </c>
      <c r="B56" s="122"/>
      <c r="C56" s="122"/>
      <c r="D56" s="122"/>
      <c r="E56" s="122"/>
      <c r="F56" s="122"/>
      <c r="G56" s="122"/>
      <c r="H56" s="122"/>
      <c r="I56" s="122"/>
      <c r="J56" s="122"/>
      <c r="K56" s="122"/>
      <c r="L56" s="122"/>
      <c r="M56" s="123"/>
    </row>
    <row r="57" spans="1:13" ht="21.75" customHeight="1">
      <c r="A57" s="50" t="s">
        <v>11</v>
      </c>
      <c r="B57" s="51" t="s">
        <v>0</v>
      </c>
      <c r="C57" s="52" t="s">
        <v>362</v>
      </c>
      <c r="D57" s="53" t="s">
        <v>1</v>
      </c>
      <c r="E57" s="52" t="s">
        <v>363</v>
      </c>
      <c r="F57" s="53" t="s">
        <v>2</v>
      </c>
      <c r="G57" s="52" t="s">
        <v>364</v>
      </c>
      <c r="H57" s="53" t="s">
        <v>3</v>
      </c>
      <c r="I57" s="52" t="s">
        <v>365</v>
      </c>
      <c r="J57" s="53" t="s">
        <v>4</v>
      </c>
      <c r="K57" s="52" t="s">
        <v>366</v>
      </c>
      <c r="L57" s="53" t="s">
        <v>5</v>
      </c>
      <c r="M57" s="54" t="s">
        <v>367</v>
      </c>
    </row>
    <row r="58" spans="1:13" ht="18" customHeight="1">
      <c r="A58" s="37" t="s">
        <v>9</v>
      </c>
      <c r="B58" s="100">
        <f>B62</f>
        <v>3784197</v>
      </c>
      <c r="C58" s="14">
        <f>SUM(B58*100/L102)</f>
        <v>110.0843858780489</v>
      </c>
      <c r="D58" s="103">
        <f>D62-B62</f>
        <v>1672061</v>
      </c>
      <c r="E58" s="14">
        <f>SUM(D58*100/B58)</f>
        <v>44.18535821470182</v>
      </c>
      <c r="F58" s="106">
        <f>F62-D62</f>
        <v>2686074</v>
      </c>
      <c r="G58" s="15">
        <f>SUM(F58*100/D58)</f>
        <v>160.64449801771585</v>
      </c>
      <c r="H58" s="109">
        <f>H62-F62</f>
        <v>2335548</v>
      </c>
      <c r="I58" s="14">
        <f>SUM(H58*100/F58)</f>
        <v>86.95024783382736</v>
      </c>
      <c r="J58" s="109">
        <f>J62-H62</f>
        <v>4458671</v>
      </c>
      <c r="K58" s="14">
        <f>SUM(J58*100/H58)</f>
        <v>190.9047041636481</v>
      </c>
      <c r="L58" s="109">
        <f>L62-J62</f>
        <v>2643489</v>
      </c>
      <c r="M58" s="16">
        <f>SUM(L58*100/J58)</f>
        <v>59.2887207869789</v>
      </c>
    </row>
    <row r="59" spans="1:13" ht="20.25" customHeight="1">
      <c r="A59" s="63" t="s">
        <v>11</v>
      </c>
      <c r="B59" s="101"/>
      <c r="C59" s="64" t="s">
        <v>369</v>
      </c>
      <c r="D59" s="104"/>
      <c r="E59" s="64" t="s">
        <v>399</v>
      </c>
      <c r="F59" s="107"/>
      <c r="G59" s="65" t="s">
        <v>400</v>
      </c>
      <c r="H59" s="110"/>
      <c r="I59" s="64" t="s">
        <v>401</v>
      </c>
      <c r="J59" s="110"/>
      <c r="K59" s="64" t="s">
        <v>402</v>
      </c>
      <c r="L59" s="110"/>
      <c r="M59" s="66" t="s">
        <v>403</v>
      </c>
    </row>
    <row r="60" spans="1:13" ht="18">
      <c r="A60" s="37" t="s">
        <v>9</v>
      </c>
      <c r="B60" s="102"/>
      <c r="C60" s="14">
        <f>SUM(B58*100/B94)</f>
        <v>113.20197123910218</v>
      </c>
      <c r="D60" s="105"/>
      <c r="E60" s="14">
        <f>SUM(D58*100/D94)</f>
        <v>83.42368906850272</v>
      </c>
      <c r="F60" s="108"/>
      <c r="G60" s="15">
        <f>F58*100/F94</f>
        <v>127.57616243807193</v>
      </c>
      <c r="H60" s="111"/>
      <c r="I60" s="14">
        <f>SUM(H58*100/H94)</f>
        <v>94.46179320431033</v>
      </c>
      <c r="J60" s="111"/>
      <c r="K60" s="14">
        <f>SUM(J58*100/J94)</f>
        <v>172.22173939410092</v>
      </c>
      <c r="L60" s="111"/>
      <c r="M60" s="16">
        <f>SUM(L58*100/L94)</f>
        <v>115.92790732043817</v>
      </c>
    </row>
    <row r="61" spans="1:13" ht="22.5">
      <c r="A61" s="55" t="s">
        <v>6</v>
      </c>
      <c r="B61" s="56" t="s">
        <v>368</v>
      </c>
      <c r="C61" s="57" t="s">
        <v>369</v>
      </c>
      <c r="D61" s="58" t="s">
        <v>370</v>
      </c>
      <c r="E61" s="57" t="s">
        <v>371</v>
      </c>
      <c r="F61" s="58" t="s">
        <v>372</v>
      </c>
      <c r="G61" s="57" t="s">
        <v>410</v>
      </c>
      <c r="H61" s="58" t="s">
        <v>373</v>
      </c>
      <c r="I61" s="57" t="s">
        <v>377</v>
      </c>
      <c r="J61" s="58" t="s">
        <v>374</v>
      </c>
      <c r="K61" s="57" t="s">
        <v>378</v>
      </c>
      <c r="L61" s="58" t="s">
        <v>375</v>
      </c>
      <c r="M61" s="59" t="s">
        <v>379</v>
      </c>
    </row>
    <row r="62" spans="1:13" ht="18.75" thickBot="1">
      <c r="A62" s="36" t="s">
        <v>10</v>
      </c>
      <c r="B62" s="22">
        <v>3784197</v>
      </c>
      <c r="C62" s="23">
        <f>SUM(B62*100/B98)</f>
        <v>113.20197123910218</v>
      </c>
      <c r="D62" s="24">
        <v>5456258</v>
      </c>
      <c r="E62" s="23">
        <f>SUM(D62*100/D98)</f>
        <v>102.04006903088212</v>
      </c>
      <c r="F62" s="25">
        <v>8142332</v>
      </c>
      <c r="G62" s="23">
        <f>F62*100/F98</f>
        <v>109.25434601085603</v>
      </c>
      <c r="H62" s="24">
        <v>10477880</v>
      </c>
      <c r="I62" s="23">
        <f>SUM(H62*100/H98)</f>
        <v>105.5693242135761</v>
      </c>
      <c r="J62" s="26">
        <v>14936551</v>
      </c>
      <c r="K62" s="23">
        <f>SUM(J62*100/J98)</f>
        <v>119.3584305488775</v>
      </c>
      <c r="L62" s="24">
        <v>17580040</v>
      </c>
      <c r="M62" s="27">
        <f>SUM(L62*100/L98)</f>
        <v>118.82967501442107</v>
      </c>
    </row>
    <row r="63" spans="1:13" ht="13.5" thickBot="1">
      <c r="A63" s="70" t="s">
        <v>211</v>
      </c>
      <c r="B63" s="29"/>
      <c r="C63" s="30"/>
      <c r="D63" s="29"/>
      <c r="E63" s="30"/>
      <c r="F63" s="29"/>
      <c r="G63" s="30"/>
      <c r="H63" s="29"/>
      <c r="I63" s="30"/>
      <c r="J63" s="29"/>
      <c r="K63" s="30" t="s">
        <v>148</v>
      </c>
      <c r="L63" s="29"/>
      <c r="M63" s="31"/>
    </row>
    <row r="64" spans="1:13" ht="21.75" customHeight="1" thickBot="1">
      <c r="A64" s="124" t="s">
        <v>467</v>
      </c>
      <c r="B64" s="125"/>
      <c r="C64" s="125"/>
      <c r="D64" s="125"/>
      <c r="E64" s="125"/>
      <c r="F64" s="125"/>
      <c r="G64" s="125"/>
      <c r="H64" s="125"/>
      <c r="I64" s="125"/>
      <c r="J64" s="125"/>
      <c r="K64" s="125"/>
      <c r="L64" s="125"/>
      <c r="M64" s="126"/>
    </row>
    <row r="65" spans="1:13" ht="21.75" customHeight="1">
      <c r="A65" s="50" t="s">
        <v>11</v>
      </c>
      <c r="B65" s="60" t="s">
        <v>27</v>
      </c>
      <c r="C65" s="52" t="s">
        <v>380</v>
      </c>
      <c r="D65" s="53" t="s">
        <v>28</v>
      </c>
      <c r="E65" s="52" t="s">
        <v>404</v>
      </c>
      <c r="F65" s="53" t="s">
        <v>29</v>
      </c>
      <c r="G65" s="52" t="s">
        <v>405</v>
      </c>
      <c r="H65" s="53" t="s">
        <v>260</v>
      </c>
      <c r="I65" s="52" t="s">
        <v>406</v>
      </c>
      <c r="J65" s="53" t="s">
        <v>31</v>
      </c>
      <c r="K65" s="52" t="s">
        <v>407</v>
      </c>
      <c r="L65" s="53" t="s">
        <v>32</v>
      </c>
      <c r="M65" s="54" t="s">
        <v>408</v>
      </c>
    </row>
    <row r="66" spans="1:13" ht="16.5" customHeight="1">
      <c r="A66" s="37" t="s">
        <v>9</v>
      </c>
      <c r="B66" s="100">
        <f>B70-L62</f>
        <v>2488080</v>
      </c>
      <c r="C66" s="14">
        <f>SUM(B66*100/L58)</f>
        <v>94.12106500159449</v>
      </c>
      <c r="D66" s="103">
        <f>D70-B70</f>
        <v>2721660</v>
      </c>
      <c r="E66" s="14">
        <f>SUM(D66*100/B66)</f>
        <v>109.38796180187133</v>
      </c>
      <c r="F66" s="106">
        <f>F70-D70</f>
        <v>3047947</v>
      </c>
      <c r="G66" s="86">
        <f>SUM(F66*100/D66)</f>
        <v>111.98852905947106</v>
      </c>
      <c r="H66" s="109">
        <f>H70-F70</f>
        <v>3764148</v>
      </c>
      <c r="I66" s="14">
        <f>SUM(H66*100/F66)</f>
        <v>123.49781672712813</v>
      </c>
      <c r="J66" s="109">
        <f>J70-H70</f>
        <v>3452403</v>
      </c>
      <c r="K66" s="14">
        <f>SUM(J66*100/H66)</f>
        <v>91.71804615546466</v>
      </c>
      <c r="L66" s="109">
        <f>L70-J70</f>
        <v>2206731</v>
      </c>
      <c r="M66" s="16">
        <f>SUM(L66*100/J66)</f>
        <v>63.91869662956497</v>
      </c>
    </row>
    <row r="67" spans="1:13" ht="22.5" customHeight="1">
      <c r="A67" s="63" t="s">
        <v>11</v>
      </c>
      <c r="B67" s="101"/>
      <c r="C67" s="64" t="s">
        <v>393</v>
      </c>
      <c r="D67" s="104"/>
      <c r="E67" s="64" t="s">
        <v>394</v>
      </c>
      <c r="F67" s="107"/>
      <c r="G67" s="65" t="s">
        <v>395</v>
      </c>
      <c r="H67" s="110"/>
      <c r="I67" s="64" t="s">
        <v>396</v>
      </c>
      <c r="J67" s="110"/>
      <c r="K67" s="64" t="s">
        <v>397</v>
      </c>
      <c r="L67" s="110"/>
      <c r="M67" s="66" t="s">
        <v>409</v>
      </c>
    </row>
    <row r="68" spans="1:13" ht="17.25" customHeight="1">
      <c r="A68" s="37" t="s">
        <v>9</v>
      </c>
      <c r="B68" s="102"/>
      <c r="C68" s="14">
        <f>SUM(B66*100/B102)</f>
        <v>53.919669210865074</v>
      </c>
      <c r="D68" s="105"/>
      <c r="E68" s="14">
        <f>SUM(D66*100/D102)</f>
        <v>166.50984317242714</v>
      </c>
      <c r="F68" s="108"/>
      <c r="G68" s="15">
        <f>SUM(F66*100/F102)</f>
        <v>109.46092073031241</v>
      </c>
      <c r="H68" s="111"/>
      <c r="I68" s="14">
        <f>SUM(H66*100/H102)</f>
        <v>143.71678064160682</v>
      </c>
      <c r="J68" s="111"/>
      <c r="K68" s="14">
        <f>SUM(J66*100/J102)</f>
        <v>124.75921066848603</v>
      </c>
      <c r="L68" s="111"/>
      <c r="M68" s="16">
        <f>SUM(L66*100/L102)</f>
        <v>64.19502656258454</v>
      </c>
    </row>
    <row r="69" spans="1:13" ht="23.25" customHeight="1">
      <c r="A69" s="55" t="s">
        <v>6</v>
      </c>
      <c r="B69" s="56" t="s">
        <v>387</v>
      </c>
      <c r="C69" s="57" t="s">
        <v>381</v>
      </c>
      <c r="D69" s="58" t="s">
        <v>388</v>
      </c>
      <c r="E69" s="57" t="s">
        <v>382</v>
      </c>
      <c r="F69" s="58" t="s">
        <v>389</v>
      </c>
      <c r="G69" s="57" t="s">
        <v>415</v>
      </c>
      <c r="H69" s="58" t="s">
        <v>390</v>
      </c>
      <c r="I69" s="57" t="s">
        <v>384</v>
      </c>
      <c r="J69" s="58" t="s">
        <v>391</v>
      </c>
      <c r="K69" s="57" t="s">
        <v>385</v>
      </c>
      <c r="L69" s="58" t="s">
        <v>412</v>
      </c>
      <c r="M69" s="59" t="s">
        <v>386</v>
      </c>
    </row>
    <row r="70" spans="1:13" ht="21.75" customHeight="1" thickBot="1">
      <c r="A70" s="36" t="s">
        <v>10</v>
      </c>
      <c r="B70" s="22">
        <v>20068120</v>
      </c>
      <c r="C70" s="23">
        <f>SUM(B70*100/B106)</f>
        <v>103.39734608195546</v>
      </c>
      <c r="D70" s="24">
        <v>22789780</v>
      </c>
      <c r="E70" s="23">
        <f>SUM(D70*100/D106)</f>
        <v>108.29960283742946</v>
      </c>
      <c r="F70" s="25">
        <v>25837727</v>
      </c>
      <c r="G70" s="23">
        <f>SUM(F70*100/F106)</f>
        <v>108.43531409284935</v>
      </c>
      <c r="H70" s="24">
        <v>29601875</v>
      </c>
      <c r="I70" s="23">
        <f>SUM(H70*100/H106)</f>
        <v>111.92937688552188</v>
      </c>
      <c r="J70" s="24">
        <v>33054278</v>
      </c>
      <c r="K70" s="23">
        <f>SUM(J70*100/J106)</f>
        <v>113.14465666067927</v>
      </c>
      <c r="L70" s="24">
        <v>35261009</v>
      </c>
      <c r="M70" s="27">
        <f>SUM(L70*100/L106)</f>
        <v>107.99128572626059</v>
      </c>
    </row>
    <row r="71" spans="1:13" ht="12.75">
      <c r="A71" s="48" t="s">
        <v>211</v>
      </c>
      <c r="B71" s="29"/>
      <c r="C71" s="30"/>
      <c r="D71" s="29"/>
      <c r="E71" s="30"/>
      <c r="F71" s="29"/>
      <c r="G71" s="30"/>
      <c r="H71" s="29"/>
      <c r="I71" s="30"/>
      <c r="J71" s="29"/>
      <c r="K71" s="30"/>
      <c r="L71" s="29"/>
      <c r="M71" s="31"/>
    </row>
    <row r="72" spans="1:13" ht="15.75">
      <c r="A72" s="83"/>
      <c r="B72" s="83"/>
      <c r="C72" s="83"/>
      <c r="D72" s="83"/>
      <c r="E72" s="83"/>
      <c r="F72" s="83"/>
      <c r="G72" s="83"/>
      <c r="H72" s="83"/>
      <c r="I72" s="83"/>
      <c r="J72" s="83"/>
      <c r="K72" s="83"/>
      <c r="L72" s="83"/>
      <c r="M72" s="83"/>
    </row>
    <row r="73" spans="1:13" ht="15.75">
      <c r="A73" s="84"/>
      <c r="B73" s="84"/>
      <c r="C73" s="84"/>
      <c r="D73" s="84"/>
      <c r="E73" s="84"/>
      <c r="F73" s="84"/>
      <c r="G73" s="84"/>
      <c r="H73" s="84"/>
      <c r="I73" s="84"/>
      <c r="J73" s="84"/>
      <c r="K73" s="84"/>
      <c r="L73" s="84"/>
      <c r="M73" s="84"/>
    </row>
    <row r="74" spans="1:13" ht="21.75" customHeight="1" thickBot="1">
      <c r="A74" s="112" t="s">
        <v>7</v>
      </c>
      <c r="B74" s="112"/>
      <c r="C74" s="112"/>
      <c r="D74" s="112"/>
      <c r="E74" s="112"/>
      <c r="F74" s="112"/>
      <c r="G74" s="112"/>
      <c r="H74" s="112"/>
      <c r="I74" s="112"/>
      <c r="J74" s="112"/>
      <c r="K74" s="112"/>
      <c r="L74" s="112"/>
      <c r="M74" s="112"/>
    </row>
    <row r="75" spans="1:13" ht="21.75" customHeight="1" thickBot="1">
      <c r="A75" s="121" t="s">
        <v>414</v>
      </c>
      <c r="B75" s="122"/>
      <c r="C75" s="122"/>
      <c r="D75" s="122"/>
      <c r="E75" s="122"/>
      <c r="F75" s="122"/>
      <c r="G75" s="122"/>
      <c r="H75" s="122"/>
      <c r="I75" s="122"/>
      <c r="J75" s="122"/>
      <c r="K75" s="122"/>
      <c r="L75" s="122"/>
      <c r="M75" s="123"/>
    </row>
    <row r="76" spans="1:13" ht="21.75" customHeight="1">
      <c r="A76" s="50" t="s">
        <v>11</v>
      </c>
      <c r="B76" s="51" t="s">
        <v>0</v>
      </c>
      <c r="C76" s="52" t="s">
        <v>332</v>
      </c>
      <c r="D76" s="53" t="s">
        <v>1</v>
      </c>
      <c r="E76" s="52" t="s">
        <v>310</v>
      </c>
      <c r="F76" s="53" t="s">
        <v>2</v>
      </c>
      <c r="G76" s="52" t="s">
        <v>311</v>
      </c>
      <c r="H76" s="53" t="s">
        <v>3</v>
      </c>
      <c r="I76" s="52" t="s">
        <v>312</v>
      </c>
      <c r="J76" s="53" t="s">
        <v>4</v>
      </c>
      <c r="K76" s="52" t="s">
        <v>313</v>
      </c>
      <c r="L76" s="53" t="s">
        <v>5</v>
      </c>
      <c r="M76" s="54" t="s">
        <v>314</v>
      </c>
    </row>
    <row r="77" spans="1:13" ht="18" customHeight="1">
      <c r="A77" s="37" t="s">
        <v>9</v>
      </c>
      <c r="B77" s="100">
        <f>B81</f>
        <v>8345843</v>
      </c>
      <c r="C77" s="14">
        <f>SUM(B77*100/L120)</f>
        <v>105.74629003587916</v>
      </c>
      <c r="D77" s="103">
        <f>D81-B81</f>
        <v>6130939</v>
      </c>
      <c r="E77" s="14">
        <f>SUM(D77*100/B77)</f>
        <v>73.46099129830264</v>
      </c>
      <c r="F77" s="106">
        <f>F81-D81</f>
        <v>5690611</v>
      </c>
      <c r="G77" s="15">
        <f>SUM(F77*100/D77)</f>
        <v>92.81793539293083</v>
      </c>
      <c r="H77" s="109">
        <f>SUM(H81-F81)</f>
        <v>9177580</v>
      </c>
      <c r="I77" s="14">
        <f>SUM(H77*100/F77)</f>
        <v>161.2758278504716</v>
      </c>
      <c r="J77" s="109">
        <f>J81-H81</f>
        <v>9284837</v>
      </c>
      <c r="K77" s="14">
        <f>SUM(J77*100/H77)</f>
        <v>101.16868499103249</v>
      </c>
      <c r="L77" s="109">
        <f>L81-J81</f>
        <v>11388944</v>
      </c>
      <c r="M77" s="16">
        <f>SUM(L77*100/J77)</f>
        <v>122.66175485902446</v>
      </c>
    </row>
    <row r="78" spans="1:13" ht="20.25" customHeight="1">
      <c r="A78" s="63" t="s">
        <v>11</v>
      </c>
      <c r="B78" s="101"/>
      <c r="C78" s="64" t="s">
        <v>333</v>
      </c>
      <c r="D78" s="104"/>
      <c r="E78" s="64" t="s">
        <v>334</v>
      </c>
      <c r="F78" s="107"/>
      <c r="G78" s="65" t="s">
        <v>335</v>
      </c>
      <c r="H78" s="110"/>
      <c r="I78" s="64" t="s">
        <v>336</v>
      </c>
      <c r="J78" s="110"/>
      <c r="K78" s="64" t="s">
        <v>337</v>
      </c>
      <c r="L78" s="110"/>
      <c r="M78" s="66" t="s">
        <v>338</v>
      </c>
    </row>
    <row r="79" spans="1:13" ht="18">
      <c r="A79" s="37" t="s">
        <v>9</v>
      </c>
      <c r="B79" s="102"/>
      <c r="C79" s="14">
        <f>SUM(B77*100/B112)</f>
        <v>94.74296089469189</v>
      </c>
      <c r="D79" s="105"/>
      <c r="E79" s="14">
        <f>D77*100/D112</f>
        <v>85.12867387479004</v>
      </c>
      <c r="F79" s="108"/>
      <c r="G79" s="15">
        <f>SUM(F77*100/F112)</f>
        <v>81.77376562533904</v>
      </c>
      <c r="H79" s="111"/>
      <c r="I79" s="14">
        <f>SUM(H77*100/H112)</f>
        <v>99.19710224848768</v>
      </c>
      <c r="J79" s="111"/>
      <c r="K79" s="14">
        <f>SUM(J77*100/J112)</f>
        <v>96.10488399414149</v>
      </c>
      <c r="L79" s="111"/>
      <c r="M79" s="16">
        <f>SUM(L77*100/L112)</f>
        <v>111.18842845820753</v>
      </c>
    </row>
    <row r="80" spans="1:13" ht="22.5">
      <c r="A80" s="55" t="s">
        <v>6</v>
      </c>
      <c r="B80" s="56" t="s">
        <v>315</v>
      </c>
      <c r="C80" s="57" t="s">
        <v>333</v>
      </c>
      <c r="D80" s="58" t="s">
        <v>356</v>
      </c>
      <c r="E80" s="57" t="s">
        <v>339</v>
      </c>
      <c r="F80" s="58" t="s">
        <v>316</v>
      </c>
      <c r="G80" s="57" t="s">
        <v>340</v>
      </c>
      <c r="H80" s="58" t="s">
        <v>317</v>
      </c>
      <c r="I80" s="57" t="s">
        <v>341</v>
      </c>
      <c r="J80" s="58" t="s">
        <v>318</v>
      </c>
      <c r="K80" s="57" t="s">
        <v>342</v>
      </c>
      <c r="L80" s="58" t="s">
        <v>319</v>
      </c>
      <c r="M80" s="59" t="s">
        <v>343</v>
      </c>
    </row>
    <row r="81" spans="1:13" ht="18.75" thickBot="1">
      <c r="A81" s="36" t="s">
        <v>10</v>
      </c>
      <c r="B81" s="22">
        <v>8345843</v>
      </c>
      <c r="C81" s="23">
        <f>SUM(B81*100/B116)</f>
        <v>94.74296089469189</v>
      </c>
      <c r="D81" s="24">
        <v>14476782</v>
      </c>
      <c r="E81" s="23">
        <f>SUM(D81*100/D116)</f>
        <v>90.41829568720657</v>
      </c>
      <c r="F81" s="25">
        <v>20167393</v>
      </c>
      <c r="G81" s="23">
        <f>SUM(F81*100/F116)</f>
        <v>87.79934216426494</v>
      </c>
      <c r="H81" s="24">
        <v>29344973</v>
      </c>
      <c r="I81" s="23">
        <f>SUM(H81*100/H116)</f>
        <v>91.07199423891907</v>
      </c>
      <c r="J81" s="26">
        <v>38629810</v>
      </c>
      <c r="K81" s="23">
        <f>SUM(J81*100/J116)</f>
        <v>92.23293402380796</v>
      </c>
      <c r="L81" s="24">
        <v>50018754</v>
      </c>
      <c r="M81" s="27">
        <f>SUM(L81*100/L116)</f>
        <v>95.95776203198251</v>
      </c>
    </row>
    <row r="82" spans="1:13" ht="21" customHeight="1" thickBot="1">
      <c r="A82" s="71"/>
      <c r="B82" s="29"/>
      <c r="C82" s="30"/>
      <c r="D82" s="29"/>
      <c r="E82" s="30"/>
      <c r="F82" s="29"/>
      <c r="G82" s="30"/>
      <c r="H82" s="29"/>
      <c r="I82" s="30"/>
      <c r="J82" s="29"/>
      <c r="K82" s="30" t="s">
        <v>148</v>
      </c>
      <c r="L82" s="29"/>
      <c r="M82" s="31"/>
    </row>
    <row r="83" spans="1:13" ht="21.75" customHeight="1" thickBot="1">
      <c r="A83" s="124" t="s">
        <v>414</v>
      </c>
      <c r="B83" s="125"/>
      <c r="C83" s="125"/>
      <c r="D83" s="125"/>
      <c r="E83" s="125"/>
      <c r="F83" s="125"/>
      <c r="G83" s="125"/>
      <c r="H83" s="125"/>
      <c r="I83" s="125"/>
      <c r="J83" s="125"/>
      <c r="K83" s="125"/>
      <c r="L83" s="125"/>
      <c r="M83" s="126"/>
    </row>
    <row r="84" spans="1:13" ht="21.75" customHeight="1">
      <c r="A84" s="50" t="s">
        <v>11</v>
      </c>
      <c r="B84" s="60" t="s">
        <v>27</v>
      </c>
      <c r="C84" s="52" t="s">
        <v>320</v>
      </c>
      <c r="D84" s="53" t="s">
        <v>28</v>
      </c>
      <c r="E84" s="52" t="s">
        <v>321</v>
      </c>
      <c r="F84" s="53" t="s">
        <v>29</v>
      </c>
      <c r="G84" s="52" t="s">
        <v>322</v>
      </c>
      <c r="H84" s="53" t="s">
        <v>260</v>
      </c>
      <c r="I84" s="52" t="s">
        <v>323</v>
      </c>
      <c r="J84" s="53" t="s">
        <v>31</v>
      </c>
      <c r="K84" s="52" t="s">
        <v>324</v>
      </c>
      <c r="L84" s="53" t="s">
        <v>32</v>
      </c>
      <c r="M84" s="54" t="s">
        <v>325</v>
      </c>
    </row>
    <row r="85" spans="1:13" ht="16.5" customHeight="1">
      <c r="A85" s="37" t="s">
        <v>9</v>
      </c>
      <c r="B85" s="100">
        <f>B89-L81</f>
        <v>10566000</v>
      </c>
      <c r="C85" s="14">
        <f>SUM(B85*100/L77)</f>
        <v>92.77418520979644</v>
      </c>
      <c r="D85" s="103">
        <f>D89-B89</f>
        <v>6591130</v>
      </c>
      <c r="E85" s="14">
        <f>SUM(D85*100/B85)</f>
        <v>62.38056028771531</v>
      </c>
      <c r="F85" s="106">
        <f>F89-D89</f>
        <v>10574594</v>
      </c>
      <c r="G85" s="15">
        <f>SUM(F85*100/D85)</f>
        <v>160.43673846517973</v>
      </c>
      <c r="H85" s="109">
        <f>H89-F89</f>
        <v>8723860</v>
      </c>
      <c r="I85" s="14">
        <f>SUM(H85*100/F85)</f>
        <v>82.4982973341577</v>
      </c>
      <c r="J85" s="109">
        <f>J89-H89</f>
        <v>8115376</v>
      </c>
      <c r="K85" s="14">
        <f>SUM(J85*100/H85)</f>
        <v>93.02506000784057</v>
      </c>
      <c r="L85" s="109">
        <f>L89-J89</f>
        <v>9181282</v>
      </c>
      <c r="M85" s="16">
        <f>SUM(L85*100/J85)</f>
        <v>113.13440067348697</v>
      </c>
    </row>
    <row r="86" spans="1:13" ht="22.5" customHeight="1">
      <c r="A86" s="63" t="s">
        <v>11</v>
      </c>
      <c r="B86" s="101"/>
      <c r="C86" s="64" t="s">
        <v>344</v>
      </c>
      <c r="D86" s="104"/>
      <c r="E86" s="64" t="s">
        <v>345</v>
      </c>
      <c r="F86" s="107"/>
      <c r="G86" s="65" t="s">
        <v>346</v>
      </c>
      <c r="H86" s="110"/>
      <c r="I86" s="64" t="s">
        <v>347</v>
      </c>
      <c r="J86" s="110"/>
      <c r="K86" s="64" t="s">
        <v>348</v>
      </c>
      <c r="L86" s="110"/>
      <c r="M86" s="66" t="s">
        <v>355</v>
      </c>
    </row>
    <row r="87" spans="1:13" ht="17.25" customHeight="1">
      <c r="A87" s="37" t="s">
        <v>9</v>
      </c>
      <c r="B87" s="102"/>
      <c r="C87" s="14">
        <f>SUM(B85*100/B120)</f>
        <v>99.23238127473883</v>
      </c>
      <c r="D87" s="105"/>
      <c r="E87" s="14">
        <f>SUM(D85*100/D120)</f>
        <v>71.67324084321997</v>
      </c>
      <c r="F87" s="108"/>
      <c r="G87" s="15">
        <f>SUM(F85*100/F120)</f>
        <v>130.38669060202</v>
      </c>
      <c r="H87" s="111"/>
      <c r="I87" s="14">
        <f>SUM(H85*100/H120)</f>
        <v>93.55540479877007</v>
      </c>
      <c r="J87" s="111"/>
      <c r="K87" s="14">
        <f>SUM(J85*100/J120)</f>
        <v>80.40756971231276</v>
      </c>
      <c r="L87" s="111"/>
      <c r="M87" s="16">
        <f>SUM(L85*100/L120)</f>
        <v>116.33174854513757</v>
      </c>
    </row>
    <row r="88" spans="1:13" ht="23.25" customHeight="1">
      <c r="A88" s="55" t="s">
        <v>6</v>
      </c>
      <c r="B88" s="56" t="s">
        <v>326</v>
      </c>
      <c r="C88" s="57" t="s">
        <v>349</v>
      </c>
      <c r="D88" s="58" t="s">
        <v>327</v>
      </c>
      <c r="E88" s="57" t="s">
        <v>350</v>
      </c>
      <c r="F88" s="58" t="s">
        <v>328</v>
      </c>
      <c r="G88" s="57" t="s">
        <v>351</v>
      </c>
      <c r="H88" s="58" t="s">
        <v>329</v>
      </c>
      <c r="I88" s="57" t="s">
        <v>352</v>
      </c>
      <c r="J88" s="58" t="s">
        <v>330</v>
      </c>
      <c r="K88" s="57" t="s">
        <v>353</v>
      </c>
      <c r="L88" s="58" t="s">
        <v>331</v>
      </c>
      <c r="M88" s="59" t="s">
        <v>354</v>
      </c>
    </row>
    <row r="89" spans="1:13" ht="21.75" customHeight="1" thickBot="1">
      <c r="A89" s="36" t="s">
        <v>10</v>
      </c>
      <c r="B89" s="22">
        <v>60584754</v>
      </c>
      <c r="C89" s="23">
        <f>SUM(B89*100/B124)</f>
        <v>96.5132074682999</v>
      </c>
      <c r="D89" s="24">
        <v>67175884</v>
      </c>
      <c r="E89" s="23">
        <f>SUM(D89*100/D124)</f>
        <v>93.33922415234684</v>
      </c>
      <c r="F89" s="25">
        <v>77750478</v>
      </c>
      <c r="G89" s="23">
        <f>SUM(F89*100/F124)</f>
        <v>97.09125140400579</v>
      </c>
      <c r="H89" s="24">
        <v>86474338</v>
      </c>
      <c r="I89" s="23">
        <f>SUM(H89*100/H124)</f>
        <v>96.72246632846783</v>
      </c>
      <c r="J89" s="24">
        <v>94589714</v>
      </c>
      <c r="K89" s="23">
        <f>SUM(J89*100/J124)</f>
        <v>95.06751859508296</v>
      </c>
      <c r="L89" s="24">
        <v>103770996</v>
      </c>
      <c r="M89" s="27">
        <f>SUM(L89*100/L124)</f>
        <v>96.63027746451588</v>
      </c>
    </row>
    <row r="90" spans="1:13" ht="12.75">
      <c r="A90" s="48"/>
      <c r="B90" s="29"/>
      <c r="C90" s="30"/>
      <c r="D90" s="29"/>
      <c r="E90" s="30"/>
      <c r="F90" s="29"/>
      <c r="G90" s="30"/>
      <c r="H90" s="29"/>
      <c r="I90" s="30"/>
      <c r="J90" s="29"/>
      <c r="K90" s="30"/>
      <c r="L90" s="29"/>
      <c r="M90" s="31"/>
    </row>
    <row r="91" spans="1:13" ht="21.75" customHeight="1" thickBot="1">
      <c r="A91" s="112" t="s">
        <v>8</v>
      </c>
      <c r="B91" s="112"/>
      <c r="C91" s="112"/>
      <c r="D91" s="112"/>
      <c r="E91" s="112"/>
      <c r="F91" s="112"/>
      <c r="G91" s="112"/>
      <c r="H91" s="112"/>
      <c r="I91" s="112"/>
      <c r="J91" s="112"/>
      <c r="K91" s="112"/>
      <c r="L91" s="112"/>
      <c r="M91" s="112"/>
    </row>
    <row r="92" spans="1:13" ht="21.75" customHeight="1" thickBot="1">
      <c r="A92" s="121" t="s">
        <v>414</v>
      </c>
      <c r="B92" s="122"/>
      <c r="C92" s="122"/>
      <c r="D92" s="122"/>
      <c r="E92" s="122"/>
      <c r="F92" s="122"/>
      <c r="G92" s="122"/>
      <c r="H92" s="122"/>
      <c r="I92" s="122"/>
      <c r="J92" s="122"/>
      <c r="K92" s="122"/>
      <c r="L92" s="122"/>
      <c r="M92" s="123"/>
    </row>
    <row r="93" spans="1:13" ht="21.75" customHeight="1">
      <c r="A93" s="50" t="s">
        <v>11</v>
      </c>
      <c r="B93" s="51" t="s">
        <v>0</v>
      </c>
      <c r="C93" s="52" t="s">
        <v>332</v>
      </c>
      <c r="D93" s="53" t="s">
        <v>1</v>
      </c>
      <c r="E93" s="52" t="s">
        <v>310</v>
      </c>
      <c r="F93" s="53" t="s">
        <v>2</v>
      </c>
      <c r="G93" s="52" t="s">
        <v>311</v>
      </c>
      <c r="H93" s="53" t="s">
        <v>3</v>
      </c>
      <c r="I93" s="52" t="s">
        <v>312</v>
      </c>
      <c r="J93" s="53" t="s">
        <v>4</v>
      </c>
      <c r="K93" s="52" t="s">
        <v>313</v>
      </c>
      <c r="L93" s="53" t="s">
        <v>5</v>
      </c>
      <c r="M93" s="54" t="s">
        <v>314</v>
      </c>
    </row>
    <row r="94" spans="1:13" ht="18" customHeight="1">
      <c r="A94" s="37" t="s">
        <v>9</v>
      </c>
      <c r="B94" s="100">
        <f>B98</f>
        <v>3342872</v>
      </c>
      <c r="C94" s="14">
        <f>SUM(B94*100/L137)</f>
        <v>153.47743226051116</v>
      </c>
      <c r="D94" s="103">
        <f>D98-B98</f>
        <v>2004300</v>
      </c>
      <c r="E94" s="14">
        <f>SUM(D94*100/B94)</f>
        <v>59.957425830244176</v>
      </c>
      <c r="F94" s="106">
        <f>F98-D98</f>
        <v>2105467</v>
      </c>
      <c r="G94" s="15">
        <f>SUM(F94*100/D94)</f>
        <v>105.04749787955895</v>
      </c>
      <c r="H94" s="109">
        <f>SUM(H98-F98)</f>
        <v>2472479</v>
      </c>
      <c r="I94" s="14">
        <f>SUM(H94*100/F94)</f>
        <v>117.43138220641787</v>
      </c>
      <c r="J94" s="109">
        <f>J98-H98</f>
        <v>2588913</v>
      </c>
      <c r="K94" s="14">
        <f>SUM(J94*100/H94)</f>
        <v>104.70920076570923</v>
      </c>
      <c r="L94" s="109">
        <f>L98-J98</f>
        <v>2280287</v>
      </c>
      <c r="M94" s="16">
        <f>SUM(L94*100/J94)</f>
        <v>88.07893505884516</v>
      </c>
    </row>
    <row r="95" spans="1:13" ht="20.25" customHeight="1">
      <c r="A95" s="63" t="s">
        <v>11</v>
      </c>
      <c r="B95" s="101"/>
      <c r="C95" s="64" t="s">
        <v>333</v>
      </c>
      <c r="D95" s="104"/>
      <c r="E95" s="64" t="s">
        <v>334</v>
      </c>
      <c r="F95" s="107"/>
      <c r="G95" s="65" t="s">
        <v>335</v>
      </c>
      <c r="H95" s="110"/>
      <c r="I95" s="64" t="s">
        <v>336</v>
      </c>
      <c r="J95" s="110"/>
      <c r="K95" s="64" t="s">
        <v>337</v>
      </c>
      <c r="L95" s="110"/>
      <c r="M95" s="66" t="s">
        <v>338</v>
      </c>
    </row>
    <row r="96" spans="1:13" ht="18">
      <c r="A96" s="37" t="s">
        <v>9</v>
      </c>
      <c r="B96" s="102"/>
      <c r="C96" s="14">
        <f>SUM(B94*100/B129)</f>
        <v>108.97118525941221</v>
      </c>
      <c r="D96" s="105"/>
      <c r="E96" s="14">
        <f>SUM(D94*100/D129)</f>
        <v>59.77760333654645</v>
      </c>
      <c r="F96" s="108"/>
      <c r="G96" s="15">
        <f>F94*100/F129</f>
        <v>85.10571989734606</v>
      </c>
      <c r="H96" s="111"/>
      <c r="I96" s="14">
        <f>SUM(H94*100/H129)</f>
        <v>113.19216048930559</v>
      </c>
      <c r="J96" s="111"/>
      <c r="K96" s="14">
        <f>SUM(J94*100/J129)</f>
        <v>80.71506158120788</v>
      </c>
      <c r="L96" s="111"/>
      <c r="M96" s="16">
        <f>SUM(L94*100/L129)</f>
        <v>83.87660508765289</v>
      </c>
    </row>
    <row r="97" spans="1:13" ht="22.5">
      <c r="A97" s="55" t="s">
        <v>6</v>
      </c>
      <c r="B97" s="56" t="s">
        <v>315</v>
      </c>
      <c r="C97" s="57" t="s">
        <v>333</v>
      </c>
      <c r="D97" s="58" t="s">
        <v>356</v>
      </c>
      <c r="E97" s="57" t="s">
        <v>339</v>
      </c>
      <c r="F97" s="58" t="s">
        <v>316</v>
      </c>
      <c r="G97" s="57" t="s">
        <v>340</v>
      </c>
      <c r="H97" s="58" t="s">
        <v>317</v>
      </c>
      <c r="I97" s="57" t="s">
        <v>341</v>
      </c>
      <c r="J97" s="58" t="s">
        <v>318</v>
      </c>
      <c r="K97" s="57" t="s">
        <v>342</v>
      </c>
      <c r="L97" s="58" t="s">
        <v>319</v>
      </c>
      <c r="M97" s="59" t="s">
        <v>343</v>
      </c>
    </row>
    <row r="98" spans="1:13" ht="18.75" thickBot="1">
      <c r="A98" s="36" t="s">
        <v>10</v>
      </c>
      <c r="B98" s="22">
        <v>3342872</v>
      </c>
      <c r="C98" s="23">
        <f>SUM(B98*100/B133)</f>
        <v>108.97118525941221</v>
      </c>
      <c r="D98" s="24">
        <v>5347172</v>
      </c>
      <c r="E98" s="23">
        <f>SUM(D98*100/D133)</f>
        <v>83.28157799730056</v>
      </c>
      <c r="F98" s="25">
        <v>7452639</v>
      </c>
      <c r="G98" s="23">
        <f>F98*100/F133</f>
        <v>83.78894820494872</v>
      </c>
      <c r="H98" s="24">
        <v>9925118</v>
      </c>
      <c r="I98" s="23">
        <f>SUM(H98*100/H133)</f>
        <v>89.58611885684597</v>
      </c>
      <c r="J98" s="26">
        <v>12514031</v>
      </c>
      <c r="K98" s="23">
        <f>SUM(J98*100/J133)</f>
        <v>87.5944478109107</v>
      </c>
      <c r="L98" s="24">
        <v>14794318</v>
      </c>
      <c r="M98" s="27">
        <f>SUM(L98*100/L133)</f>
        <v>87.00006762736733</v>
      </c>
    </row>
    <row r="99" spans="1:13" ht="13.5" thickBot="1">
      <c r="A99" s="70"/>
      <c r="B99" s="29"/>
      <c r="C99" s="30"/>
      <c r="D99" s="29"/>
      <c r="E99" s="30"/>
      <c r="F99" s="29"/>
      <c r="G99" s="30"/>
      <c r="H99" s="29"/>
      <c r="I99" s="30"/>
      <c r="J99" s="29"/>
      <c r="K99" s="30" t="s">
        <v>148</v>
      </c>
      <c r="L99" s="29"/>
      <c r="M99" s="31"/>
    </row>
    <row r="100" spans="1:13" ht="21.75" customHeight="1" thickBot="1">
      <c r="A100" s="124" t="s">
        <v>414</v>
      </c>
      <c r="B100" s="125"/>
      <c r="C100" s="125"/>
      <c r="D100" s="125"/>
      <c r="E100" s="125"/>
      <c r="F100" s="125"/>
      <c r="G100" s="125"/>
      <c r="H100" s="125"/>
      <c r="I100" s="125"/>
      <c r="J100" s="125"/>
      <c r="K100" s="125"/>
      <c r="L100" s="125"/>
      <c r="M100" s="126"/>
    </row>
    <row r="101" spans="1:13" ht="21.75" customHeight="1">
      <c r="A101" s="50" t="s">
        <v>11</v>
      </c>
      <c r="B101" s="60" t="s">
        <v>27</v>
      </c>
      <c r="C101" s="52" t="s">
        <v>320</v>
      </c>
      <c r="D101" s="53" t="s">
        <v>28</v>
      </c>
      <c r="E101" s="52" t="s">
        <v>321</v>
      </c>
      <c r="F101" s="53" t="s">
        <v>29</v>
      </c>
      <c r="G101" s="52" t="s">
        <v>322</v>
      </c>
      <c r="H101" s="53" t="s">
        <v>260</v>
      </c>
      <c r="I101" s="52" t="s">
        <v>323</v>
      </c>
      <c r="J101" s="53" t="s">
        <v>31</v>
      </c>
      <c r="K101" s="52" t="s">
        <v>324</v>
      </c>
      <c r="L101" s="53" t="s">
        <v>32</v>
      </c>
      <c r="M101" s="54" t="s">
        <v>325</v>
      </c>
    </row>
    <row r="102" spans="1:13" ht="16.5" customHeight="1">
      <c r="A102" s="37" t="s">
        <v>9</v>
      </c>
      <c r="B102" s="100">
        <f>B106-L98</f>
        <v>4614420</v>
      </c>
      <c r="C102" s="14">
        <f>SUM(B102*100/L94)</f>
        <v>202.36136942411196</v>
      </c>
      <c r="D102" s="103">
        <f>D106-B106</f>
        <v>1634534</v>
      </c>
      <c r="E102" s="14">
        <f>SUM(D102*100/B102)</f>
        <v>35.422306595411776</v>
      </c>
      <c r="F102" s="106">
        <f>F106-D106</f>
        <v>2784507</v>
      </c>
      <c r="G102" s="15">
        <f>SUM(F102*100/D102)</f>
        <v>170.35479225271544</v>
      </c>
      <c r="H102" s="109">
        <f>H106-F106</f>
        <v>2619143</v>
      </c>
      <c r="I102" s="14">
        <f>SUM(H102*100/F102)</f>
        <v>94.0612826615268</v>
      </c>
      <c r="J102" s="109">
        <f>J106-H106</f>
        <v>2767253</v>
      </c>
      <c r="K102" s="14">
        <f>SUM(J102*100/H102)</f>
        <v>105.65490314961802</v>
      </c>
      <c r="L102" s="109">
        <f>L106-J106</f>
        <v>3437542</v>
      </c>
      <c r="M102" s="16">
        <f>SUM(L102*100/J102)</f>
        <v>124.2221799018738</v>
      </c>
    </row>
    <row r="103" spans="1:13" ht="22.5" customHeight="1">
      <c r="A103" s="63" t="s">
        <v>11</v>
      </c>
      <c r="B103" s="101"/>
      <c r="C103" s="64" t="s">
        <v>344</v>
      </c>
      <c r="D103" s="104"/>
      <c r="E103" s="64" t="s">
        <v>345</v>
      </c>
      <c r="F103" s="107"/>
      <c r="G103" s="65" t="s">
        <v>346</v>
      </c>
      <c r="H103" s="110"/>
      <c r="I103" s="64" t="s">
        <v>347</v>
      </c>
      <c r="J103" s="110"/>
      <c r="K103" s="64" t="s">
        <v>348</v>
      </c>
      <c r="L103" s="110"/>
      <c r="M103" s="66" t="s">
        <v>355</v>
      </c>
    </row>
    <row r="104" spans="1:13" ht="17.25" customHeight="1">
      <c r="A104" s="37" t="s">
        <v>9</v>
      </c>
      <c r="B104" s="102"/>
      <c r="C104" s="14">
        <f>SUM(B102*100/B137)</f>
        <v>295.39320721477367</v>
      </c>
      <c r="D104" s="105"/>
      <c r="E104" s="14">
        <f>SUM(D102*100/D137)</f>
        <v>59.96498660583591</v>
      </c>
      <c r="F104" s="108"/>
      <c r="G104" s="15">
        <f>SUM(F102*100/F137)</f>
        <v>113.32595058032345</v>
      </c>
      <c r="H104" s="111"/>
      <c r="I104" s="14">
        <f>SUM(H102*100/H137)</f>
        <v>64.42628439047921</v>
      </c>
      <c r="J104" s="111"/>
      <c r="K104" s="14">
        <f>SUM(J102*100/J137)</f>
        <v>112.08799176287314</v>
      </c>
      <c r="L104" s="111"/>
      <c r="M104" s="16">
        <f>SUM(L102*100/L137)</f>
        <v>157.82390694219285</v>
      </c>
    </row>
    <row r="105" spans="1:13" ht="23.25" customHeight="1">
      <c r="A105" s="55" t="s">
        <v>6</v>
      </c>
      <c r="B105" s="56" t="s">
        <v>326</v>
      </c>
      <c r="C105" s="57" t="s">
        <v>349</v>
      </c>
      <c r="D105" s="58" t="s">
        <v>327</v>
      </c>
      <c r="E105" s="57" t="s">
        <v>350</v>
      </c>
      <c r="F105" s="58" t="s">
        <v>328</v>
      </c>
      <c r="G105" s="57" t="s">
        <v>351</v>
      </c>
      <c r="H105" s="58" t="s">
        <v>329</v>
      </c>
      <c r="I105" s="57" t="s">
        <v>352</v>
      </c>
      <c r="J105" s="58" t="s">
        <v>330</v>
      </c>
      <c r="K105" s="57" t="s">
        <v>353</v>
      </c>
      <c r="L105" s="58" t="s">
        <v>360</v>
      </c>
      <c r="M105" s="59" t="s">
        <v>354</v>
      </c>
    </row>
    <row r="106" spans="1:13" ht="21.75" customHeight="1" thickBot="1">
      <c r="A106" s="36" t="s">
        <v>10</v>
      </c>
      <c r="B106" s="22">
        <v>19408738</v>
      </c>
      <c r="C106" s="23">
        <f>SUM(B106*100/B141)</f>
        <v>104.53307731028005</v>
      </c>
      <c r="D106" s="24">
        <v>21043272</v>
      </c>
      <c r="E106" s="23">
        <f>SUM(D106*100/D141)</f>
        <v>98.82768390503273</v>
      </c>
      <c r="F106" s="25">
        <v>23827779</v>
      </c>
      <c r="G106" s="23">
        <f>SUM(F106*100/F141)</f>
        <v>100.32761725593758</v>
      </c>
      <c r="H106" s="24">
        <v>26446922</v>
      </c>
      <c r="I106" s="23">
        <f>SUM(H106*100/H141)</f>
        <v>95.08047422672333</v>
      </c>
      <c r="J106" s="24">
        <v>29214175</v>
      </c>
      <c r="K106" s="23">
        <f>SUM(J106*100/J141)</f>
        <v>96.46696082518481</v>
      </c>
      <c r="L106" s="24">
        <v>32651717</v>
      </c>
      <c r="M106" s="27">
        <f>SUM(L106*100/L141)</f>
        <v>100.58377106279757</v>
      </c>
    </row>
    <row r="107" spans="1:13" ht="12.75">
      <c r="A107" s="48"/>
      <c r="B107" s="29"/>
      <c r="C107" s="30"/>
      <c r="D107" s="29"/>
      <c r="E107" s="30"/>
      <c r="F107" s="29"/>
      <c r="G107" s="30"/>
      <c r="H107" s="29"/>
      <c r="I107" s="30"/>
      <c r="J107" s="29"/>
      <c r="K107" s="30"/>
      <c r="L107" s="29"/>
      <c r="M107" s="31"/>
    </row>
    <row r="108" spans="1:13" ht="12.75">
      <c r="A108" s="69"/>
      <c r="B108" s="45"/>
      <c r="C108" s="46"/>
      <c r="D108" s="45"/>
      <c r="E108" s="46"/>
      <c r="F108" s="45"/>
      <c r="G108" s="46"/>
      <c r="H108" s="45"/>
      <c r="I108" s="46"/>
      <c r="J108" s="45"/>
      <c r="K108" s="46"/>
      <c r="L108" s="45"/>
      <c r="M108" s="47"/>
    </row>
    <row r="109" spans="1:13" ht="16.5" thickBot="1">
      <c r="A109" s="117" t="s">
        <v>7</v>
      </c>
      <c r="B109" s="117"/>
      <c r="C109" s="117"/>
      <c r="D109" s="117"/>
      <c r="E109" s="117"/>
      <c r="F109" s="117"/>
      <c r="G109" s="117"/>
      <c r="H109" s="117"/>
      <c r="I109" s="117"/>
      <c r="J109" s="117"/>
      <c r="K109" s="117"/>
      <c r="L109" s="117"/>
      <c r="M109" s="117"/>
    </row>
    <row r="110" spans="1:13" ht="21.75" customHeight="1" thickBot="1">
      <c r="A110" s="121" t="s">
        <v>358</v>
      </c>
      <c r="B110" s="122"/>
      <c r="C110" s="122"/>
      <c r="D110" s="122"/>
      <c r="E110" s="122"/>
      <c r="F110" s="122"/>
      <c r="G110" s="122"/>
      <c r="H110" s="122"/>
      <c r="I110" s="122"/>
      <c r="J110" s="122"/>
      <c r="K110" s="122"/>
      <c r="L110" s="122"/>
      <c r="M110" s="123"/>
    </row>
    <row r="111" spans="1:13" ht="21.75" customHeight="1">
      <c r="A111" s="50" t="s">
        <v>11</v>
      </c>
      <c r="B111" s="51" t="s">
        <v>0</v>
      </c>
      <c r="C111" s="52" t="s">
        <v>284</v>
      </c>
      <c r="D111" s="53" t="s">
        <v>1</v>
      </c>
      <c r="E111" s="52" t="s">
        <v>268</v>
      </c>
      <c r="F111" s="53" t="s">
        <v>2</v>
      </c>
      <c r="G111" s="52" t="s">
        <v>269</v>
      </c>
      <c r="H111" s="53" t="s">
        <v>3</v>
      </c>
      <c r="I111" s="52" t="s">
        <v>270</v>
      </c>
      <c r="J111" s="53" t="s">
        <v>4</v>
      </c>
      <c r="K111" s="52" t="s">
        <v>271</v>
      </c>
      <c r="L111" s="53" t="s">
        <v>5</v>
      </c>
      <c r="M111" s="54" t="s">
        <v>272</v>
      </c>
    </row>
    <row r="112" spans="1:13" ht="18" customHeight="1">
      <c r="A112" s="37" t="s">
        <v>9</v>
      </c>
      <c r="B112" s="100">
        <v>8808932</v>
      </c>
      <c r="C112" s="14">
        <f>SUM(B112*100/L155)</f>
        <v>100.53237260969857</v>
      </c>
      <c r="D112" s="103">
        <f>SUM(D116-B116)</f>
        <v>7201967</v>
      </c>
      <c r="E112" s="14">
        <f>SUM(D112*100/B112)</f>
        <v>81.75755017747895</v>
      </c>
      <c r="F112" s="106">
        <f>SUM(F116-D116)</f>
        <v>6958969</v>
      </c>
      <c r="G112" s="15">
        <f>SUM(F112*100/D112)</f>
        <v>96.6259495496161</v>
      </c>
      <c r="H112" s="109">
        <f>SUM(H116-F116)</f>
        <v>9251863</v>
      </c>
      <c r="I112" s="14">
        <f>SUM(H112*100/F112)</f>
        <v>132.94876008213285</v>
      </c>
      <c r="J112" s="109">
        <f>SUM(J116-H116)</f>
        <v>9661150</v>
      </c>
      <c r="K112" s="14">
        <f>SUM(J112*100/H112)</f>
        <v>104.42383334037696</v>
      </c>
      <c r="L112" s="109">
        <f>SUM(L116-J116)</f>
        <v>10242922</v>
      </c>
      <c r="M112" s="16">
        <f>SUM(L112*100/J112)</f>
        <v>106.02176759495505</v>
      </c>
    </row>
    <row r="113" spans="1:13" ht="20.25" customHeight="1">
      <c r="A113" s="63" t="s">
        <v>11</v>
      </c>
      <c r="B113" s="101"/>
      <c r="C113" s="64" t="s">
        <v>285</v>
      </c>
      <c r="D113" s="104"/>
      <c r="E113" s="64" t="s">
        <v>286</v>
      </c>
      <c r="F113" s="107"/>
      <c r="G113" s="65" t="s">
        <v>287</v>
      </c>
      <c r="H113" s="110"/>
      <c r="I113" s="64" t="s">
        <v>288</v>
      </c>
      <c r="J113" s="110"/>
      <c r="K113" s="64" t="s">
        <v>289</v>
      </c>
      <c r="L113" s="110"/>
      <c r="M113" s="66" t="s">
        <v>290</v>
      </c>
    </row>
    <row r="114" spans="1:13" ht="18">
      <c r="A114" s="37" t="s">
        <v>9</v>
      </c>
      <c r="B114" s="102"/>
      <c r="C114" s="14">
        <f>SUM(B112*100/B147)</f>
        <v>199.49569707401034</v>
      </c>
      <c r="D114" s="105"/>
      <c r="E114" s="14">
        <f>D112*100/D147</f>
        <v>125.35740164699006</v>
      </c>
      <c r="F114" s="108"/>
      <c r="G114" s="15">
        <f>SUM(F112*100/F147)</f>
        <v>109.06765469017297</v>
      </c>
      <c r="H114" s="111"/>
      <c r="I114" s="14">
        <f>SUM(H112*100/H147)</f>
        <v>85.30112286226569</v>
      </c>
      <c r="J114" s="111"/>
      <c r="K114" s="14">
        <f>SUM(J112*100/J147)</f>
        <v>129.15416498001957</v>
      </c>
      <c r="L114" s="111"/>
      <c r="M114" s="16">
        <f>SUM(L112*100/L147)</f>
        <v>105.50922417012958</v>
      </c>
    </row>
    <row r="115" spans="1:13" ht="22.5">
      <c r="A115" s="55" t="s">
        <v>6</v>
      </c>
      <c r="B115" s="56" t="s">
        <v>273</v>
      </c>
      <c r="C115" s="57" t="s">
        <v>285</v>
      </c>
      <c r="D115" s="58" t="s">
        <v>307</v>
      </c>
      <c r="E115" s="57" t="s">
        <v>291</v>
      </c>
      <c r="F115" s="58" t="s">
        <v>274</v>
      </c>
      <c r="G115" s="57" t="s">
        <v>292</v>
      </c>
      <c r="H115" s="58" t="s">
        <v>275</v>
      </c>
      <c r="I115" s="57" t="s">
        <v>293</v>
      </c>
      <c r="J115" s="58" t="s">
        <v>276</v>
      </c>
      <c r="K115" s="57" t="s">
        <v>294</v>
      </c>
      <c r="L115" s="58" t="s">
        <v>277</v>
      </c>
      <c r="M115" s="59" t="s">
        <v>295</v>
      </c>
    </row>
    <row r="116" spans="1:13" ht="18.75" thickBot="1">
      <c r="A116" s="36" t="s">
        <v>10</v>
      </c>
      <c r="B116" s="22">
        <v>8808932</v>
      </c>
      <c r="C116" s="23">
        <f>SUM(B116*100/B151)</f>
        <v>199.49569707401034</v>
      </c>
      <c r="D116" s="24">
        <v>16010899</v>
      </c>
      <c r="E116" s="23">
        <f>SUM(D116*100/D151)</f>
        <v>157.5760030241871</v>
      </c>
      <c r="F116" s="25">
        <v>22969868</v>
      </c>
      <c r="G116" s="23">
        <f>SUM(F116*100/F151)</f>
        <v>138.864899575979</v>
      </c>
      <c r="H116" s="81">
        <v>32221731</v>
      </c>
      <c r="I116" s="23">
        <f>SUM(H116*100/H151)</f>
        <v>117.65216359724329</v>
      </c>
      <c r="J116" s="26">
        <v>41882881</v>
      </c>
      <c r="K116" s="23">
        <f>SUM(J116*100/J151)</f>
        <v>120.11974610130257</v>
      </c>
      <c r="L116" s="24">
        <v>52125803</v>
      </c>
      <c r="M116" s="27">
        <f>SUM(L116*100/L151)</f>
        <v>116.937739313463</v>
      </c>
    </row>
    <row r="117" spans="1:13" ht="21" customHeight="1" thickBot="1">
      <c r="A117" s="71"/>
      <c r="B117" s="29"/>
      <c r="C117" s="30"/>
      <c r="D117" s="29"/>
      <c r="E117" s="30"/>
      <c r="F117" s="29"/>
      <c r="G117" s="30"/>
      <c r="H117" s="29"/>
      <c r="I117" s="30"/>
      <c r="J117" s="29"/>
      <c r="K117" s="30" t="s">
        <v>148</v>
      </c>
      <c r="L117" s="29"/>
      <c r="M117" s="31"/>
    </row>
    <row r="118" spans="1:13" ht="21.75" customHeight="1" thickBot="1">
      <c r="A118" s="124" t="s">
        <v>359</v>
      </c>
      <c r="B118" s="125"/>
      <c r="C118" s="125"/>
      <c r="D118" s="125"/>
      <c r="E118" s="125"/>
      <c r="F118" s="125"/>
      <c r="G118" s="125"/>
      <c r="H118" s="125"/>
      <c r="I118" s="125"/>
      <c r="J118" s="125"/>
      <c r="K118" s="125"/>
      <c r="L118" s="125"/>
      <c r="M118" s="126"/>
    </row>
    <row r="119" spans="1:13" ht="21.75" customHeight="1">
      <c r="A119" s="50" t="s">
        <v>11</v>
      </c>
      <c r="B119" s="60" t="s">
        <v>27</v>
      </c>
      <c r="C119" s="52" t="s">
        <v>278</v>
      </c>
      <c r="D119" s="53" t="s">
        <v>28</v>
      </c>
      <c r="E119" s="52" t="s">
        <v>279</v>
      </c>
      <c r="F119" s="53" t="s">
        <v>29</v>
      </c>
      <c r="G119" s="52" t="s">
        <v>280</v>
      </c>
      <c r="H119" s="53" t="s">
        <v>260</v>
      </c>
      <c r="I119" s="52" t="s">
        <v>281</v>
      </c>
      <c r="J119" s="53" t="s">
        <v>31</v>
      </c>
      <c r="K119" s="52" t="s">
        <v>282</v>
      </c>
      <c r="L119" s="53" t="s">
        <v>32</v>
      </c>
      <c r="M119" s="54" t="s">
        <v>283</v>
      </c>
    </row>
    <row r="120" spans="1:13" ht="16.5" customHeight="1">
      <c r="A120" s="37" t="s">
        <v>9</v>
      </c>
      <c r="B120" s="100">
        <f>SUM(B124-L116)</f>
        <v>10647734</v>
      </c>
      <c r="C120" s="14">
        <f>SUM(B120*100/L112)</f>
        <v>103.95211444546781</v>
      </c>
      <c r="D120" s="103">
        <f>D124-B124</f>
        <v>9196082</v>
      </c>
      <c r="E120" s="14">
        <f>SUM(D120*100/B120)</f>
        <v>86.36656400319542</v>
      </c>
      <c r="F120" s="106">
        <f>F124-D124</f>
        <v>8110179</v>
      </c>
      <c r="G120" s="15">
        <f>SUM(F120*100/D120)</f>
        <v>88.19167771666238</v>
      </c>
      <c r="H120" s="109">
        <f>H124-F124</f>
        <v>9324806</v>
      </c>
      <c r="I120" s="14">
        <f>SUM(H120*100/F120)</f>
        <v>114.97657449977368</v>
      </c>
      <c r="J120" s="109">
        <f>J124-H124</f>
        <v>10092801</v>
      </c>
      <c r="K120" s="14">
        <f>SUM(J120*100/H120)</f>
        <v>108.23604265868909</v>
      </c>
      <c r="L120" s="109">
        <f>L124-J124</f>
        <v>7892327</v>
      </c>
      <c r="M120" s="16">
        <f>SUM(L120*100/J120)</f>
        <v>78.19758855841901</v>
      </c>
    </row>
    <row r="121" spans="1:13" ht="22.5" customHeight="1">
      <c r="A121" s="63" t="s">
        <v>11</v>
      </c>
      <c r="B121" s="101"/>
      <c r="C121" s="64" t="s">
        <v>296</v>
      </c>
      <c r="D121" s="104"/>
      <c r="E121" s="64" t="s">
        <v>297</v>
      </c>
      <c r="F121" s="107"/>
      <c r="G121" s="65" t="s">
        <v>298</v>
      </c>
      <c r="H121" s="110"/>
      <c r="I121" s="64" t="s">
        <v>299</v>
      </c>
      <c r="J121" s="110"/>
      <c r="K121" s="64" t="s">
        <v>300</v>
      </c>
      <c r="L121" s="110"/>
      <c r="M121" s="66" t="s">
        <v>309</v>
      </c>
    </row>
    <row r="122" spans="1:13" ht="17.25" customHeight="1">
      <c r="A122" s="37" t="s">
        <v>9</v>
      </c>
      <c r="B122" s="102"/>
      <c r="C122" s="14">
        <f>SUM(B120*100/B155)</f>
        <v>151.1726108366551</v>
      </c>
      <c r="D122" s="105"/>
      <c r="E122" s="14">
        <f>SUM(D120*100/D155)</f>
        <v>71.36476919763852</v>
      </c>
      <c r="F122" s="108"/>
      <c r="G122" s="15">
        <f>SUM(F120*100/F155)</f>
        <v>71.66118174721304</v>
      </c>
      <c r="H122" s="111"/>
      <c r="I122" s="14">
        <f>SUM(H120*100/H155)</f>
        <v>119.30654140989104</v>
      </c>
      <c r="J122" s="111"/>
      <c r="K122" s="14">
        <f>SUM(J120*100/J155)</f>
        <v>121.54948846563778</v>
      </c>
      <c r="L122" s="111"/>
      <c r="M122" s="16">
        <f>SUM(L120*100/L155)</f>
        <v>90.071572663018</v>
      </c>
    </row>
    <row r="123" spans="1:13" ht="23.25" customHeight="1">
      <c r="A123" s="55" t="s">
        <v>6</v>
      </c>
      <c r="B123" s="56" t="s">
        <v>262</v>
      </c>
      <c r="C123" s="61" t="s">
        <v>301</v>
      </c>
      <c r="D123" s="58" t="s">
        <v>263</v>
      </c>
      <c r="E123" s="57" t="s">
        <v>302</v>
      </c>
      <c r="F123" s="58" t="s">
        <v>264</v>
      </c>
      <c r="G123" s="57" t="s">
        <v>303</v>
      </c>
      <c r="H123" s="58" t="s">
        <v>265</v>
      </c>
      <c r="I123" s="57" t="s">
        <v>304</v>
      </c>
      <c r="J123" s="58" t="s">
        <v>266</v>
      </c>
      <c r="K123" s="57" t="s">
        <v>305</v>
      </c>
      <c r="L123" s="58" t="s">
        <v>267</v>
      </c>
      <c r="M123" s="59" t="s">
        <v>306</v>
      </c>
    </row>
    <row r="124" spans="1:13" ht="21.75" customHeight="1" thickBot="1">
      <c r="A124" s="36" t="s">
        <v>10</v>
      </c>
      <c r="B124" s="22">
        <v>62773537</v>
      </c>
      <c r="C124" s="23">
        <f>SUM(B124*100/B159)</f>
        <v>121.60908719147598</v>
      </c>
      <c r="D124" s="24">
        <v>71969619</v>
      </c>
      <c r="E124" s="23">
        <f>SUM(D124*100/D159)</f>
        <v>111.571910034707</v>
      </c>
      <c r="F124" s="25">
        <v>80079798</v>
      </c>
      <c r="G124" s="23">
        <f>SUM(F124*100/F159)</f>
        <v>105.614769919925</v>
      </c>
      <c r="H124" s="24">
        <v>89404604</v>
      </c>
      <c r="I124" s="23">
        <f>SUM(H124*100/H159)</f>
        <v>106.89423844018968</v>
      </c>
      <c r="J124" s="24">
        <v>99497405</v>
      </c>
      <c r="K124" s="23">
        <f>SUM(J124*100/J159)</f>
        <v>108.21778336464389</v>
      </c>
      <c r="L124" s="24">
        <v>107389732</v>
      </c>
      <c r="M124" s="27">
        <f>SUM(L124*100/L159)</f>
        <v>106.63887806206597</v>
      </c>
    </row>
    <row r="125" spans="1:13" ht="12.75">
      <c r="A125" s="48"/>
      <c r="B125" s="29"/>
      <c r="C125" s="30"/>
      <c r="D125" s="29"/>
      <c r="E125" s="30"/>
      <c r="F125" s="29"/>
      <c r="G125" s="30"/>
      <c r="H125" s="29"/>
      <c r="I125" s="30"/>
      <c r="J125" s="29"/>
      <c r="K125" s="30"/>
      <c r="L125" s="29"/>
      <c r="M125" s="31"/>
    </row>
    <row r="126" spans="1:13" ht="21.75" customHeight="1" thickBot="1">
      <c r="A126" s="112" t="s">
        <v>8</v>
      </c>
      <c r="B126" s="112"/>
      <c r="C126" s="112"/>
      <c r="D126" s="112"/>
      <c r="E126" s="112"/>
      <c r="F126" s="112"/>
      <c r="G126" s="112"/>
      <c r="H126" s="112"/>
      <c r="I126" s="112"/>
      <c r="J126" s="112"/>
      <c r="K126" s="112"/>
      <c r="L126" s="112"/>
      <c r="M126" s="112"/>
    </row>
    <row r="127" spans="1:13" ht="21.75" customHeight="1" thickBot="1">
      <c r="A127" s="121" t="s">
        <v>358</v>
      </c>
      <c r="B127" s="122"/>
      <c r="C127" s="122"/>
      <c r="D127" s="122"/>
      <c r="E127" s="122"/>
      <c r="F127" s="122"/>
      <c r="G127" s="122"/>
      <c r="H127" s="122"/>
      <c r="I127" s="122"/>
      <c r="J127" s="122"/>
      <c r="K127" s="122"/>
      <c r="L127" s="122"/>
      <c r="M127" s="123"/>
    </row>
    <row r="128" spans="1:13" ht="21.75" customHeight="1">
      <c r="A128" s="50" t="s">
        <v>11</v>
      </c>
      <c r="B128" s="51" t="s">
        <v>0</v>
      </c>
      <c r="C128" s="52" t="s">
        <v>284</v>
      </c>
      <c r="D128" s="53" t="s">
        <v>1</v>
      </c>
      <c r="E128" s="52" t="s">
        <v>268</v>
      </c>
      <c r="F128" s="53" t="s">
        <v>2</v>
      </c>
      <c r="G128" s="52" t="s">
        <v>269</v>
      </c>
      <c r="H128" s="53" t="s">
        <v>3</v>
      </c>
      <c r="I128" s="52" t="s">
        <v>270</v>
      </c>
      <c r="J128" s="53" t="s">
        <v>4</v>
      </c>
      <c r="K128" s="52" t="s">
        <v>271</v>
      </c>
      <c r="L128" s="53" t="s">
        <v>5</v>
      </c>
      <c r="M128" s="54" t="s">
        <v>272</v>
      </c>
    </row>
    <row r="129" spans="1:13" ht="18" customHeight="1">
      <c r="A129" s="37" t="s">
        <v>9</v>
      </c>
      <c r="B129" s="100">
        <v>3067666</v>
      </c>
      <c r="C129" s="14">
        <f>SUM(B129*100/L172)</f>
        <v>48.86776294451726</v>
      </c>
      <c r="D129" s="103">
        <f>SUM(D133-B133)</f>
        <v>3352928</v>
      </c>
      <c r="E129" s="14">
        <f>SUM(D129*100/B129)</f>
        <v>109.29899148081962</v>
      </c>
      <c r="F129" s="106">
        <f>SUM(F133-D133)</f>
        <v>2473943</v>
      </c>
      <c r="G129" s="15">
        <f>SUM(F129*100/D129)</f>
        <v>73.78455487263669</v>
      </c>
      <c r="H129" s="109">
        <f>SUM(H133-F133)</f>
        <v>2184320</v>
      </c>
      <c r="I129" s="14">
        <f>SUM(H129*100/F129)</f>
        <v>88.29306091530808</v>
      </c>
      <c r="J129" s="109">
        <f>SUM(J133-H133)</f>
        <v>3207472</v>
      </c>
      <c r="K129" s="14">
        <f>SUM(J129*100/H129)</f>
        <v>146.8407559331966</v>
      </c>
      <c r="L129" s="109">
        <f>SUM(L133-J133)</f>
        <v>2718621</v>
      </c>
      <c r="M129" s="16">
        <f>SUM(L129*100/J129)</f>
        <v>84.7589939990123</v>
      </c>
    </row>
    <row r="130" spans="1:13" ht="20.25" customHeight="1">
      <c r="A130" s="63" t="s">
        <v>11</v>
      </c>
      <c r="B130" s="101"/>
      <c r="C130" s="64" t="s">
        <v>285</v>
      </c>
      <c r="D130" s="104"/>
      <c r="E130" s="64" t="s">
        <v>286</v>
      </c>
      <c r="F130" s="107"/>
      <c r="G130" s="65" t="s">
        <v>287</v>
      </c>
      <c r="H130" s="110"/>
      <c r="I130" s="64" t="s">
        <v>288</v>
      </c>
      <c r="J130" s="110"/>
      <c r="K130" s="64" t="s">
        <v>289</v>
      </c>
      <c r="L130" s="110"/>
      <c r="M130" s="66" t="s">
        <v>290</v>
      </c>
    </row>
    <row r="131" spans="1:13" ht="18">
      <c r="A131" s="37" t="s">
        <v>9</v>
      </c>
      <c r="B131" s="102"/>
      <c r="C131" s="14">
        <f>SUM(B129*100/B164)</f>
        <v>227.5853371011166</v>
      </c>
      <c r="D131" s="105"/>
      <c r="E131" s="14">
        <f>SUM(D129*100/D164)</f>
        <v>129.65286083459875</v>
      </c>
      <c r="F131" s="108"/>
      <c r="G131" s="15">
        <f>F129*100/F164</f>
        <v>150.88468399786535</v>
      </c>
      <c r="H131" s="111"/>
      <c r="I131" s="14">
        <f>SUM(H129*100/H164)</f>
        <v>193.04110978841942</v>
      </c>
      <c r="J131" s="111"/>
      <c r="K131" s="14">
        <f>SUM(J129*100/J164)</f>
        <v>120.10012487526515</v>
      </c>
      <c r="L131" s="111"/>
      <c r="M131" s="16">
        <f>SUM(L129*100/L164)</f>
        <v>186.02076962710603</v>
      </c>
    </row>
    <row r="132" spans="1:13" ht="22.5">
      <c r="A132" s="55" t="s">
        <v>6</v>
      </c>
      <c r="B132" s="56" t="s">
        <v>273</v>
      </c>
      <c r="C132" s="57" t="s">
        <v>285</v>
      </c>
      <c r="D132" s="58" t="s">
        <v>307</v>
      </c>
      <c r="E132" s="57" t="s">
        <v>291</v>
      </c>
      <c r="F132" s="58" t="s">
        <v>274</v>
      </c>
      <c r="G132" s="57" t="s">
        <v>292</v>
      </c>
      <c r="H132" s="58" t="s">
        <v>275</v>
      </c>
      <c r="I132" s="57" t="s">
        <v>293</v>
      </c>
      <c r="J132" s="58" t="s">
        <v>276</v>
      </c>
      <c r="K132" s="57" t="s">
        <v>294</v>
      </c>
      <c r="L132" s="58" t="s">
        <v>277</v>
      </c>
      <c r="M132" s="59" t="s">
        <v>295</v>
      </c>
    </row>
    <row r="133" spans="1:13" ht="18.75" thickBot="1">
      <c r="A133" s="36" t="s">
        <v>10</v>
      </c>
      <c r="B133" s="22">
        <v>3067666</v>
      </c>
      <c r="C133" s="23">
        <f>SUM(B133*100/B168)</f>
        <v>227.5853371011166</v>
      </c>
      <c r="D133" s="24">
        <v>6420594</v>
      </c>
      <c r="E133" s="23">
        <f>SUM(D133*100/D168)</f>
        <v>163.2077783426538</v>
      </c>
      <c r="F133" s="25">
        <v>8894537</v>
      </c>
      <c r="G133" s="23">
        <f>F133*100/F168</f>
        <v>159.58262351701092</v>
      </c>
      <c r="H133" s="24">
        <v>11078857</v>
      </c>
      <c r="I133" s="23">
        <f>SUM(H133*100/H168)</f>
        <v>165.2289223397636</v>
      </c>
      <c r="J133" s="26">
        <v>14286329</v>
      </c>
      <c r="K133" s="23">
        <f>SUM(J133*100/J168)</f>
        <v>152.37416541975364</v>
      </c>
      <c r="L133" s="24">
        <v>17004950</v>
      </c>
      <c r="M133" s="27">
        <f>SUM(L133*100/L168)</f>
        <v>156.91157616826803</v>
      </c>
    </row>
    <row r="134" spans="1:13" ht="13.5" thickBot="1">
      <c r="A134" s="82"/>
      <c r="B134" s="29"/>
      <c r="C134" s="30"/>
      <c r="D134" s="29"/>
      <c r="E134" s="30"/>
      <c r="F134" s="29"/>
      <c r="G134" s="30"/>
      <c r="H134" s="29"/>
      <c r="I134" s="30"/>
      <c r="J134" s="29"/>
      <c r="K134" s="30" t="s">
        <v>148</v>
      </c>
      <c r="L134" s="29"/>
      <c r="M134" s="31"/>
    </row>
    <row r="135" spans="1:13" ht="21.75" customHeight="1" thickBot="1">
      <c r="A135" s="124" t="s">
        <v>358</v>
      </c>
      <c r="B135" s="125"/>
      <c r="C135" s="125"/>
      <c r="D135" s="125"/>
      <c r="E135" s="125"/>
      <c r="F135" s="125"/>
      <c r="G135" s="125"/>
      <c r="H135" s="125"/>
      <c r="I135" s="125"/>
      <c r="J135" s="125"/>
      <c r="K135" s="125"/>
      <c r="L135" s="125"/>
      <c r="M135" s="126"/>
    </row>
    <row r="136" spans="1:13" ht="21.75" customHeight="1">
      <c r="A136" s="50" t="s">
        <v>11</v>
      </c>
      <c r="B136" s="60" t="s">
        <v>27</v>
      </c>
      <c r="C136" s="52" t="s">
        <v>278</v>
      </c>
      <c r="D136" s="53" t="s">
        <v>28</v>
      </c>
      <c r="E136" s="52" t="s">
        <v>279</v>
      </c>
      <c r="F136" s="53" t="s">
        <v>29</v>
      </c>
      <c r="G136" s="52" t="s">
        <v>280</v>
      </c>
      <c r="H136" s="53" t="s">
        <v>260</v>
      </c>
      <c r="I136" s="52" t="s">
        <v>281</v>
      </c>
      <c r="J136" s="53" t="s">
        <v>31</v>
      </c>
      <c r="K136" s="52" t="s">
        <v>282</v>
      </c>
      <c r="L136" s="53" t="s">
        <v>32</v>
      </c>
      <c r="M136" s="54" t="s">
        <v>283</v>
      </c>
    </row>
    <row r="137" spans="1:13" ht="16.5" customHeight="1">
      <c r="A137" s="37" t="s">
        <v>9</v>
      </c>
      <c r="B137" s="100">
        <f>SUM(B141-L133)</f>
        <v>1562128</v>
      </c>
      <c r="C137" s="14">
        <f>SUM(B137*100/L129)</f>
        <v>57.460308001740586</v>
      </c>
      <c r="D137" s="103">
        <f>SUM(D141-B141)</f>
        <v>2725814</v>
      </c>
      <c r="E137" s="14">
        <f>SUM(D137*100/B137)</f>
        <v>174.49363944567924</v>
      </c>
      <c r="F137" s="106">
        <f>F141-D141</f>
        <v>2457078</v>
      </c>
      <c r="G137" s="15">
        <f>SUM(F137*100/D137)</f>
        <v>90.1410734554889</v>
      </c>
      <c r="H137" s="109">
        <f>H141-F141</f>
        <v>4065333</v>
      </c>
      <c r="I137" s="14">
        <f>SUM(H137*100/F137)</f>
        <v>165.45396605235976</v>
      </c>
      <c r="J137" s="109">
        <f>J141-H141</f>
        <v>2468822</v>
      </c>
      <c r="K137" s="14">
        <f>SUM(J137*100/H137)</f>
        <v>60.728653716682004</v>
      </c>
      <c r="L137" s="109">
        <f>L141-J141</f>
        <v>2178087</v>
      </c>
      <c r="M137" s="16">
        <f>SUM(L137*100/J137)</f>
        <v>88.22373585458976</v>
      </c>
    </row>
    <row r="138" spans="1:13" ht="22.5" customHeight="1">
      <c r="A138" s="63" t="s">
        <v>11</v>
      </c>
      <c r="B138" s="101"/>
      <c r="C138" s="64" t="s">
        <v>296</v>
      </c>
      <c r="D138" s="104"/>
      <c r="E138" s="64" t="s">
        <v>297</v>
      </c>
      <c r="F138" s="107"/>
      <c r="G138" s="65" t="s">
        <v>298</v>
      </c>
      <c r="H138" s="110"/>
      <c r="I138" s="64" t="s">
        <v>299</v>
      </c>
      <c r="J138" s="110"/>
      <c r="K138" s="64" t="s">
        <v>300</v>
      </c>
      <c r="L138" s="110"/>
      <c r="M138" s="66" t="s">
        <v>309</v>
      </c>
    </row>
    <row r="139" spans="1:13" ht="17.25" customHeight="1">
      <c r="A139" s="37" t="s">
        <v>9</v>
      </c>
      <c r="B139" s="102"/>
      <c r="C139" s="14">
        <f>SUM(B137*100/B172)</f>
        <v>136.8852825327836</v>
      </c>
      <c r="D139" s="105"/>
      <c r="E139" s="14">
        <f>SUM(D137*100/D172)</f>
        <v>107.88112319590546</v>
      </c>
      <c r="F139" s="108"/>
      <c r="G139" s="15">
        <f>SUM(F137*100/F172)</f>
        <v>158.2458135747026</v>
      </c>
      <c r="H139" s="111"/>
      <c r="I139" s="14">
        <f>SUM(H137*100/H172)</f>
        <v>151.30446142256972</v>
      </c>
      <c r="J139" s="111"/>
      <c r="K139" s="14">
        <f>SUM(J137*100/J172)</f>
        <v>83.79386512729168</v>
      </c>
      <c r="L139" s="111"/>
      <c r="M139" s="16">
        <f>SUM(L137*100/L172)</f>
        <v>34.696814838556335</v>
      </c>
    </row>
    <row r="140" spans="1:13" ht="23.25" customHeight="1">
      <c r="A140" s="55" t="s">
        <v>6</v>
      </c>
      <c r="B140" s="56" t="s">
        <v>262</v>
      </c>
      <c r="C140" s="61" t="s">
        <v>301</v>
      </c>
      <c r="D140" s="58" t="s">
        <v>263</v>
      </c>
      <c r="E140" s="57" t="s">
        <v>302</v>
      </c>
      <c r="F140" s="58" t="s">
        <v>264</v>
      </c>
      <c r="G140" s="57" t="s">
        <v>303</v>
      </c>
      <c r="H140" s="58" t="s">
        <v>265</v>
      </c>
      <c r="I140" s="57" t="s">
        <v>304</v>
      </c>
      <c r="J140" s="58" t="s">
        <v>266</v>
      </c>
      <c r="K140" s="57" t="s">
        <v>305</v>
      </c>
      <c r="L140" s="58" t="s">
        <v>361</v>
      </c>
      <c r="M140" s="59" t="s">
        <v>306</v>
      </c>
    </row>
    <row r="141" spans="1:13" ht="21.75" customHeight="1" thickBot="1">
      <c r="A141" s="36" t="s">
        <v>10</v>
      </c>
      <c r="B141" s="22">
        <v>18567078</v>
      </c>
      <c r="C141" s="23">
        <f>SUM(B141*100/B176)</f>
        <v>155.00366198474146</v>
      </c>
      <c r="D141" s="24">
        <v>21292892</v>
      </c>
      <c r="E141" s="23">
        <f>SUM(D141*100/D176)</f>
        <v>146.79529215810098</v>
      </c>
      <c r="F141" s="25">
        <v>23749970</v>
      </c>
      <c r="G141" s="23">
        <f>SUM(F141*100/F176)</f>
        <v>147.9024878599928</v>
      </c>
      <c r="H141" s="24">
        <v>27815303</v>
      </c>
      <c r="I141" s="23">
        <f>SUM(H141*100/H176)</f>
        <v>148.39012472476907</v>
      </c>
      <c r="J141" s="24">
        <v>30284125</v>
      </c>
      <c r="K141" s="23">
        <f>SUM(J141*100/J176)</f>
        <v>139.61597559026393</v>
      </c>
      <c r="L141" s="24">
        <v>32462212</v>
      </c>
      <c r="M141" s="27">
        <f>SUM(L141*100/L176)</f>
        <v>116.06704270636456</v>
      </c>
    </row>
    <row r="142" spans="1:13" ht="12.75">
      <c r="A142" s="48"/>
      <c r="B142" s="29"/>
      <c r="C142" s="30"/>
      <c r="D142" s="29"/>
      <c r="E142" s="30"/>
      <c r="F142" s="29"/>
      <c r="G142" s="30"/>
      <c r="H142" s="29"/>
      <c r="I142" s="30"/>
      <c r="J142" s="29"/>
      <c r="K142" s="30"/>
      <c r="L142" s="29"/>
      <c r="M142" s="31"/>
    </row>
    <row r="143" spans="1:13" ht="12.75">
      <c r="A143" s="69"/>
      <c r="B143" s="45"/>
      <c r="C143" s="46"/>
      <c r="D143" s="45"/>
      <c r="E143" s="46"/>
      <c r="F143" s="45"/>
      <c r="G143" s="46"/>
      <c r="H143" s="45"/>
      <c r="I143" s="46"/>
      <c r="J143" s="45"/>
      <c r="K143" s="46"/>
      <c r="L143" s="45"/>
      <c r="M143" s="47"/>
    </row>
    <row r="144" spans="1:13" ht="21.75" customHeight="1" thickBot="1">
      <c r="A144" s="112" t="s">
        <v>7</v>
      </c>
      <c r="B144" s="112"/>
      <c r="C144" s="112"/>
      <c r="D144" s="112"/>
      <c r="E144" s="112"/>
      <c r="F144" s="112"/>
      <c r="G144" s="112"/>
      <c r="H144" s="112"/>
      <c r="I144" s="112"/>
      <c r="J144" s="112"/>
      <c r="K144" s="112"/>
      <c r="L144" s="112"/>
      <c r="M144" s="112"/>
    </row>
    <row r="145" spans="1:13" ht="21.75" customHeight="1" thickBot="1">
      <c r="A145" s="121">
        <v>2018</v>
      </c>
      <c r="B145" s="122"/>
      <c r="C145" s="122"/>
      <c r="D145" s="122"/>
      <c r="E145" s="122"/>
      <c r="F145" s="122"/>
      <c r="G145" s="122"/>
      <c r="H145" s="122"/>
      <c r="I145" s="122"/>
      <c r="J145" s="122"/>
      <c r="K145" s="122"/>
      <c r="L145" s="122"/>
      <c r="M145" s="123"/>
    </row>
    <row r="146" spans="1:13" ht="21.75" customHeight="1">
      <c r="A146" s="50" t="s">
        <v>11</v>
      </c>
      <c r="B146" s="51" t="s">
        <v>0</v>
      </c>
      <c r="C146" s="52" t="s">
        <v>224</v>
      </c>
      <c r="D146" s="53" t="s">
        <v>1</v>
      </c>
      <c r="E146" s="52" t="s">
        <v>225</v>
      </c>
      <c r="F146" s="53" t="s">
        <v>2</v>
      </c>
      <c r="G146" s="52" t="s">
        <v>238</v>
      </c>
      <c r="H146" s="53" t="s">
        <v>3</v>
      </c>
      <c r="I146" s="52" t="s">
        <v>239</v>
      </c>
      <c r="J146" s="53" t="s">
        <v>4</v>
      </c>
      <c r="K146" s="52" t="s">
        <v>240</v>
      </c>
      <c r="L146" s="53" t="s">
        <v>5</v>
      </c>
      <c r="M146" s="54" t="s">
        <v>241</v>
      </c>
    </row>
    <row r="147" spans="1:13" ht="18" customHeight="1">
      <c r="A147" s="37" t="s">
        <v>9</v>
      </c>
      <c r="B147" s="100">
        <v>4415600</v>
      </c>
      <c r="C147" s="14">
        <f>SUM(B147*100/L190)</f>
        <v>34.331077353306874</v>
      </c>
      <c r="D147" s="103">
        <f>SUM(D151-B151)</f>
        <v>5745147</v>
      </c>
      <c r="E147" s="14">
        <f>SUM(D147*100/B147)</f>
        <v>130.1102228462723</v>
      </c>
      <c r="F147" s="106">
        <f>F151-D151</f>
        <v>6380415</v>
      </c>
      <c r="G147" s="15">
        <f>SUM(F147*100/D147)</f>
        <v>111.05747163649599</v>
      </c>
      <c r="H147" s="109">
        <f>SUM(H151-F151)</f>
        <v>10846121</v>
      </c>
      <c r="I147" s="14">
        <f>SUM(H147*100/F147)</f>
        <v>169.99083915387948</v>
      </c>
      <c r="J147" s="109">
        <f>SUM(J151-H151)</f>
        <v>7480324</v>
      </c>
      <c r="K147" s="14">
        <f>SUM(J147*100/H147)</f>
        <v>68.96773510087155</v>
      </c>
      <c r="L147" s="109">
        <f>SUM(L151-J151)</f>
        <v>9708082</v>
      </c>
      <c r="M147" s="16">
        <f>SUM(L147*100/J147)</f>
        <v>129.7815709586911</v>
      </c>
    </row>
    <row r="148" spans="1:13" ht="20.25" customHeight="1">
      <c r="A148" s="63" t="s">
        <v>11</v>
      </c>
      <c r="B148" s="101"/>
      <c r="C148" s="64" t="s">
        <v>226</v>
      </c>
      <c r="D148" s="104"/>
      <c r="E148" s="64" t="s">
        <v>242</v>
      </c>
      <c r="F148" s="107"/>
      <c r="G148" s="65" t="s">
        <v>243</v>
      </c>
      <c r="H148" s="110"/>
      <c r="I148" s="64" t="s">
        <v>244</v>
      </c>
      <c r="J148" s="110"/>
      <c r="K148" s="64" t="s">
        <v>245</v>
      </c>
      <c r="L148" s="110"/>
      <c r="M148" s="66" t="s">
        <v>246</v>
      </c>
    </row>
    <row r="149" spans="1:13" ht="18">
      <c r="A149" s="37" t="s">
        <v>9</v>
      </c>
      <c r="B149" s="102"/>
      <c r="C149" s="14">
        <f>SUM(B147*100/B182)</f>
        <v>108.62695732586192</v>
      </c>
      <c r="D149" s="105"/>
      <c r="E149" s="14">
        <f>D147*100/D182</f>
        <v>98.69455101484435</v>
      </c>
      <c r="F149" s="108"/>
      <c r="G149" s="15">
        <f>SUM(F147*100/F182)</f>
        <v>94.26847985267888</v>
      </c>
      <c r="H149" s="111"/>
      <c r="I149" s="14">
        <f>SUM(H147*100/H182)</f>
        <v>94.90546397718934</v>
      </c>
      <c r="J149" s="111"/>
      <c r="K149" s="14">
        <f>SUM(J147*100/J182)</f>
        <v>77.98988323189006</v>
      </c>
      <c r="L149" s="111"/>
      <c r="M149" s="16">
        <f>SUM(L147*100/L182)</f>
        <v>88.82760718216561</v>
      </c>
    </row>
    <row r="150" spans="1:13" ht="22.5">
      <c r="A150" s="55" t="s">
        <v>6</v>
      </c>
      <c r="B150" s="56" t="s">
        <v>214</v>
      </c>
      <c r="C150" s="57" t="s">
        <v>226</v>
      </c>
      <c r="D150" s="58" t="s">
        <v>308</v>
      </c>
      <c r="E150" s="57" t="s">
        <v>227</v>
      </c>
      <c r="F150" s="58" t="s">
        <v>215</v>
      </c>
      <c r="G150" s="57" t="s">
        <v>228</v>
      </c>
      <c r="H150" s="58" t="s">
        <v>216</v>
      </c>
      <c r="I150" s="57" t="s">
        <v>229</v>
      </c>
      <c r="J150" s="58" t="s">
        <v>217</v>
      </c>
      <c r="K150" s="57" t="s">
        <v>230</v>
      </c>
      <c r="L150" s="58" t="s">
        <v>218</v>
      </c>
      <c r="M150" s="59" t="s">
        <v>231</v>
      </c>
    </row>
    <row r="151" spans="1:13" ht="18.75" thickBot="1">
      <c r="A151" s="36" t="s">
        <v>10</v>
      </c>
      <c r="B151" s="22">
        <v>4415600</v>
      </c>
      <c r="C151" s="23">
        <f>SUM(B151*100/B186)</f>
        <v>108.62695732586192</v>
      </c>
      <c r="D151" s="24">
        <v>10160747</v>
      </c>
      <c r="E151" s="23">
        <f>SUM(D151*100/D186)</f>
        <v>102.77852855434824</v>
      </c>
      <c r="F151" s="25">
        <v>16541162</v>
      </c>
      <c r="G151" s="23">
        <f>SUM(F151*100/F186)</f>
        <v>99.32004771830923</v>
      </c>
      <c r="H151" s="24">
        <v>27387283</v>
      </c>
      <c r="I151" s="23">
        <f>SUM(H151*100/H186)</f>
        <v>97.5235220943137</v>
      </c>
      <c r="J151" s="26">
        <v>34867607</v>
      </c>
      <c r="K151" s="23">
        <f>SUM(J151*100/J186)</f>
        <v>92.550483356638</v>
      </c>
      <c r="L151" s="24">
        <v>44575689</v>
      </c>
      <c r="M151" s="27">
        <f>SUM(L151*100/L186)</f>
        <v>91.71334253271323</v>
      </c>
    </row>
    <row r="152" spans="1:13" ht="21" customHeight="1" thickBot="1">
      <c r="A152" s="71"/>
      <c r="B152" s="29"/>
      <c r="C152" s="30"/>
      <c r="D152" s="29"/>
      <c r="E152" s="30"/>
      <c r="F152" s="29"/>
      <c r="G152" s="30"/>
      <c r="H152" s="29"/>
      <c r="I152" s="30"/>
      <c r="J152" s="29"/>
      <c r="K152" s="30" t="s">
        <v>148</v>
      </c>
      <c r="L152" s="29"/>
      <c r="M152" s="31"/>
    </row>
    <row r="153" spans="1:13" ht="21.75" customHeight="1" thickBot="1">
      <c r="A153" s="124">
        <v>2018</v>
      </c>
      <c r="B153" s="125"/>
      <c r="C153" s="125"/>
      <c r="D153" s="125"/>
      <c r="E153" s="125"/>
      <c r="F153" s="125"/>
      <c r="G153" s="125"/>
      <c r="H153" s="125"/>
      <c r="I153" s="125"/>
      <c r="J153" s="125"/>
      <c r="K153" s="125"/>
      <c r="L153" s="125"/>
      <c r="M153" s="126"/>
    </row>
    <row r="154" spans="1:13" ht="21.75" customHeight="1">
      <c r="A154" s="50" t="s">
        <v>11</v>
      </c>
      <c r="B154" s="60" t="s">
        <v>27</v>
      </c>
      <c r="C154" s="52" t="s">
        <v>247</v>
      </c>
      <c r="D154" s="53" t="s">
        <v>28</v>
      </c>
      <c r="E154" s="52" t="s">
        <v>248</v>
      </c>
      <c r="F154" s="53" t="s">
        <v>29</v>
      </c>
      <c r="G154" s="52" t="s">
        <v>249</v>
      </c>
      <c r="H154" s="53" t="s">
        <v>260</v>
      </c>
      <c r="I154" s="52" t="s">
        <v>250</v>
      </c>
      <c r="J154" s="53" t="s">
        <v>31</v>
      </c>
      <c r="K154" s="52" t="s">
        <v>251</v>
      </c>
      <c r="L154" s="53" t="s">
        <v>32</v>
      </c>
      <c r="M154" s="54" t="s">
        <v>252</v>
      </c>
    </row>
    <row r="155" spans="1:13" ht="16.5" customHeight="1">
      <c r="A155" s="37" t="s">
        <v>9</v>
      </c>
      <c r="B155" s="100">
        <f>SUM(B159-L151)</f>
        <v>7043428</v>
      </c>
      <c r="C155" s="14">
        <f>SUM(B155*100/L147)</f>
        <v>72.55220959196677</v>
      </c>
      <c r="D155" s="103">
        <f>SUM(D159-B159)</f>
        <v>12886025</v>
      </c>
      <c r="E155" s="14">
        <f>SUM(D155*100/B155)</f>
        <v>182.95104315682647</v>
      </c>
      <c r="F155" s="106">
        <f>F159-D159</f>
        <v>11317395</v>
      </c>
      <c r="G155" s="15">
        <f>SUM(F155*100/D155)</f>
        <v>87.82688998352867</v>
      </c>
      <c r="H155" s="109">
        <f>SUM(H159-F159)</f>
        <v>7815838</v>
      </c>
      <c r="I155" s="14">
        <f>SUM(H155*100/F155)</f>
        <v>69.06039773287051</v>
      </c>
      <c r="J155" s="109">
        <f>SUM(J159-H159)</f>
        <v>8303450</v>
      </c>
      <c r="K155" s="14">
        <f>SUM(J155*100/H155)</f>
        <v>106.23876799902966</v>
      </c>
      <c r="L155" s="109">
        <f>SUM(L159-J159)</f>
        <v>8762284</v>
      </c>
      <c r="M155" s="16">
        <f>SUM(L155*100/J155)</f>
        <v>105.52582360344195</v>
      </c>
    </row>
    <row r="156" spans="1:13" ht="22.5" customHeight="1">
      <c r="A156" s="63" t="s">
        <v>11</v>
      </c>
      <c r="B156" s="101"/>
      <c r="C156" s="64" t="s">
        <v>253</v>
      </c>
      <c r="D156" s="104"/>
      <c r="E156" s="64" t="s">
        <v>254</v>
      </c>
      <c r="F156" s="107"/>
      <c r="G156" s="65" t="s">
        <v>255</v>
      </c>
      <c r="H156" s="110"/>
      <c r="I156" s="64" t="s">
        <v>256</v>
      </c>
      <c r="J156" s="110"/>
      <c r="K156" s="64" t="s">
        <v>257</v>
      </c>
      <c r="L156" s="110"/>
      <c r="M156" s="66" t="s">
        <v>258</v>
      </c>
    </row>
    <row r="157" spans="1:13" ht="17.25" customHeight="1">
      <c r="A157" s="37" t="s">
        <v>9</v>
      </c>
      <c r="B157" s="102"/>
      <c r="C157" s="14">
        <f>SUM(B155*100/B190)</f>
        <v>83.75077957927392</v>
      </c>
      <c r="D157" s="105"/>
      <c r="E157" s="14">
        <f>SUM(D155*100/D190)</f>
        <v>188.0483028987343</v>
      </c>
      <c r="F157" s="108"/>
      <c r="G157" s="15">
        <f>SUM(F155*100/F190)</f>
        <v>97.31712658876467</v>
      </c>
      <c r="H157" s="111"/>
      <c r="I157" s="14">
        <f>SUM(H155*100/H190)</f>
        <v>95.48331120899087</v>
      </c>
      <c r="J157" s="111"/>
      <c r="K157" s="14">
        <f>SUM(J155*100/J190)</f>
        <v>115.39440219475124</v>
      </c>
      <c r="L157" s="111"/>
      <c r="M157" s="16">
        <f>SUM(L155*100/L190)</f>
        <v>68.12633612547404</v>
      </c>
    </row>
    <row r="158" spans="1:13" ht="23.25" customHeight="1">
      <c r="A158" s="55" t="s">
        <v>6</v>
      </c>
      <c r="B158" s="56" t="s">
        <v>219</v>
      </c>
      <c r="C158" s="61" t="s">
        <v>232</v>
      </c>
      <c r="D158" s="58" t="s">
        <v>220</v>
      </c>
      <c r="E158" s="57" t="s">
        <v>233</v>
      </c>
      <c r="F158" s="58" t="s">
        <v>221</v>
      </c>
      <c r="G158" s="57" t="s">
        <v>234</v>
      </c>
      <c r="H158" s="58" t="s">
        <v>222</v>
      </c>
      <c r="I158" s="57" t="s">
        <v>235</v>
      </c>
      <c r="J158" s="58" t="s">
        <v>223</v>
      </c>
      <c r="K158" s="57" t="s">
        <v>236</v>
      </c>
      <c r="L158" s="58" t="s">
        <v>259</v>
      </c>
      <c r="M158" s="59" t="s">
        <v>237</v>
      </c>
    </row>
    <row r="159" spans="1:13" ht="21.75" customHeight="1" thickBot="1">
      <c r="A159" s="36" t="s">
        <v>10</v>
      </c>
      <c r="B159" s="22">
        <v>51619117</v>
      </c>
      <c r="C159" s="23">
        <f>SUM(B159*100/B194)</f>
        <v>90.53879061574816</v>
      </c>
      <c r="D159" s="24">
        <v>64505142</v>
      </c>
      <c r="E159" s="23">
        <f>SUM(D159*100/D194)</f>
        <v>101.00112002096147</v>
      </c>
      <c r="F159" s="25">
        <v>75822537</v>
      </c>
      <c r="G159" s="23">
        <f>SUM(F159*100/F194)</f>
        <v>100.43363173742806</v>
      </c>
      <c r="H159" s="24">
        <v>83638375</v>
      </c>
      <c r="I159" s="23">
        <f>SUM(H159*100/H194)</f>
        <v>99.94939694591538</v>
      </c>
      <c r="J159" s="24">
        <v>91941825</v>
      </c>
      <c r="K159" s="23">
        <f>SUM(J159*100/J194)</f>
        <v>101.172352352342</v>
      </c>
      <c r="L159" s="24">
        <v>100704109</v>
      </c>
      <c r="M159" s="27">
        <f>SUM(L159*100/L194)</f>
        <v>97.07519643983966</v>
      </c>
    </row>
    <row r="160" spans="1:13" ht="12.75">
      <c r="A160" s="48"/>
      <c r="B160" s="29"/>
      <c r="C160" s="30"/>
      <c r="D160" s="29"/>
      <c r="E160" s="30"/>
      <c r="F160" s="29"/>
      <c r="G160" s="30"/>
      <c r="H160" s="29"/>
      <c r="I160" s="30"/>
      <c r="J160" s="29"/>
      <c r="K160" s="30"/>
      <c r="L160" s="29"/>
      <c r="M160" s="31"/>
    </row>
    <row r="161" spans="1:13" ht="21.75" customHeight="1" thickBot="1">
      <c r="A161" s="112" t="s">
        <v>8</v>
      </c>
      <c r="B161" s="112"/>
      <c r="C161" s="112"/>
      <c r="D161" s="112"/>
      <c r="E161" s="112"/>
      <c r="F161" s="112"/>
      <c r="G161" s="112"/>
      <c r="H161" s="112"/>
      <c r="I161" s="112"/>
      <c r="J161" s="112"/>
      <c r="K161" s="112"/>
      <c r="L161" s="112"/>
      <c r="M161" s="112"/>
    </row>
    <row r="162" spans="1:13" ht="21.75" customHeight="1" thickBot="1">
      <c r="A162" s="121">
        <v>2018</v>
      </c>
      <c r="B162" s="122"/>
      <c r="C162" s="122"/>
      <c r="D162" s="122"/>
      <c r="E162" s="122"/>
      <c r="F162" s="122"/>
      <c r="G162" s="122"/>
      <c r="H162" s="122"/>
      <c r="I162" s="122"/>
      <c r="J162" s="122"/>
      <c r="K162" s="122"/>
      <c r="L162" s="122"/>
      <c r="M162" s="123"/>
    </row>
    <row r="163" spans="1:13" ht="21.75" customHeight="1">
      <c r="A163" s="50" t="s">
        <v>11</v>
      </c>
      <c r="B163" s="51" t="s">
        <v>0</v>
      </c>
      <c r="C163" s="52" t="s">
        <v>224</v>
      </c>
      <c r="D163" s="53" t="s">
        <v>1</v>
      </c>
      <c r="E163" s="52" t="s">
        <v>225</v>
      </c>
      <c r="F163" s="53" t="s">
        <v>2</v>
      </c>
      <c r="G163" s="52" t="s">
        <v>238</v>
      </c>
      <c r="H163" s="53" t="s">
        <v>3</v>
      </c>
      <c r="I163" s="52" t="s">
        <v>239</v>
      </c>
      <c r="J163" s="53" t="s">
        <v>4</v>
      </c>
      <c r="K163" s="52" t="s">
        <v>240</v>
      </c>
      <c r="L163" s="53" t="s">
        <v>5</v>
      </c>
      <c r="M163" s="54" t="s">
        <v>241</v>
      </c>
    </row>
    <row r="164" spans="1:13" ht="18" customHeight="1">
      <c r="A164" s="37" t="s">
        <v>9</v>
      </c>
      <c r="B164" s="100">
        <v>1347919</v>
      </c>
      <c r="C164" s="14">
        <f>SUM(B164*100/L207)</f>
        <v>23.96009515644589</v>
      </c>
      <c r="D164" s="103">
        <f>D168-B168</f>
        <v>2586081</v>
      </c>
      <c r="E164" s="14">
        <f>SUM(D164*100/B164)</f>
        <v>191.85730003063983</v>
      </c>
      <c r="F164" s="106">
        <f>F168-D168</f>
        <v>1639625</v>
      </c>
      <c r="G164" s="15">
        <f>SUM(F164*100/D164)</f>
        <v>63.40191973878622</v>
      </c>
      <c r="H164" s="109">
        <f>SUM(H168-F168)</f>
        <v>1131531</v>
      </c>
      <c r="I164" s="14">
        <f>SUM(H164*100/F164)</f>
        <v>69.01157276816345</v>
      </c>
      <c r="J164" s="109">
        <f>SUM(J168-H168)</f>
        <v>2670665</v>
      </c>
      <c r="K164" s="14">
        <f>SUM(J164*100/H164)</f>
        <v>236.02225657096446</v>
      </c>
      <c r="L164" s="109">
        <f>SUM(L168-J168)</f>
        <v>1461461</v>
      </c>
      <c r="M164" s="16">
        <f>SUM(L164*100/J164)</f>
        <v>54.72273759531802</v>
      </c>
    </row>
    <row r="165" spans="1:13" ht="20.25" customHeight="1">
      <c r="A165" s="63" t="s">
        <v>11</v>
      </c>
      <c r="B165" s="101"/>
      <c r="C165" s="64" t="s">
        <v>226</v>
      </c>
      <c r="D165" s="104"/>
      <c r="E165" s="64" t="s">
        <v>242</v>
      </c>
      <c r="F165" s="107"/>
      <c r="G165" s="65" t="s">
        <v>243</v>
      </c>
      <c r="H165" s="110"/>
      <c r="I165" s="64" t="s">
        <v>244</v>
      </c>
      <c r="J165" s="110"/>
      <c r="K165" s="64" t="s">
        <v>245</v>
      </c>
      <c r="L165" s="110"/>
      <c r="M165" s="66" t="s">
        <v>246</v>
      </c>
    </row>
    <row r="166" spans="1:13" ht="18">
      <c r="A166" s="37" t="s">
        <v>9</v>
      </c>
      <c r="B166" s="102"/>
      <c r="C166" s="14">
        <f>SUM(B164*100/B199)</f>
        <v>410.6979847776674</v>
      </c>
      <c r="D166" s="105"/>
      <c r="E166" s="14">
        <f>SUM(D164*100/D199)</f>
        <v>558.6513722821684</v>
      </c>
      <c r="F166" s="108"/>
      <c r="G166" s="15">
        <f>F164*100/F199</f>
        <v>57.179579013224405</v>
      </c>
      <c r="H166" s="111"/>
      <c r="I166" s="14">
        <f>SUM(H164*100/H199)</f>
        <v>147.57823127477232</v>
      </c>
      <c r="J166" s="111"/>
      <c r="K166" s="14">
        <f>SUM(J164*100/J199)</f>
        <v>109.54592420407221</v>
      </c>
      <c r="L166" s="111"/>
      <c r="M166" s="16">
        <f>SUM(L164*100/L199)</f>
        <v>101.46631943407846</v>
      </c>
    </row>
    <row r="167" spans="1:13" ht="22.5">
      <c r="A167" s="55" t="s">
        <v>6</v>
      </c>
      <c r="B167" s="56" t="s">
        <v>214</v>
      </c>
      <c r="C167" s="57" t="s">
        <v>226</v>
      </c>
      <c r="D167" s="58" t="s">
        <v>308</v>
      </c>
      <c r="E167" s="57" t="s">
        <v>227</v>
      </c>
      <c r="F167" s="58" t="s">
        <v>215</v>
      </c>
      <c r="G167" s="57" t="s">
        <v>228</v>
      </c>
      <c r="H167" s="58" t="s">
        <v>216</v>
      </c>
      <c r="I167" s="57" t="s">
        <v>229</v>
      </c>
      <c r="J167" s="58" t="s">
        <v>217</v>
      </c>
      <c r="K167" s="57" t="s">
        <v>230</v>
      </c>
      <c r="L167" s="58" t="s">
        <v>218</v>
      </c>
      <c r="M167" s="59" t="s">
        <v>231</v>
      </c>
    </row>
    <row r="168" spans="1:13" ht="18.75" thickBot="1">
      <c r="A168" s="36" t="s">
        <v>10</v>
      </c>
      <c r="B168" s="22">
        <v>1347919</v>
      </c>
      <c r="C168" s="23">
        <f>SUM(B168*100/B203)</f>
        <v>410.6979847776674</v>
      </c>
      <c r="D168" s="24">
        <v>3934000</v>
      </c>
      <c r="E168" s="23">
        <f>SUM(D168*100/D203)</f>
        <v>497.2715792986372</v>
      </c>
      <c r="F168" s="25">
        <v>5573625</v>
      </c>
      <c r="G168" s="23">
        <f>F168*100/F203</f>
        <v>152.34235987468492</v>
      </c>
      <c r="H168" s="24">
        <v>6705156</v>
      </c>
      <c r="I168" s="23">
        <f>SUM(H168*100/H203)</f>
        <v>151.51693052144338</v>
      </c>
      <c r="J168" s="26">
        <v>9375821</v>
      </c>
      <c r="K168" s="23">
        <f>SUM(J168*100/J203)</f>
        <v>136.60821949583377</v>
      </c>
      <c r="L168" s="24">
        <v>10837282</v>
      </c>
      <c r="M168" s="27">
        <f>SUM(L168*100/L203)</f>
        <v>130.5125358984435</v>
      </c>
    </row>
    <row r="169" spans="1:13" ht="13.5" thickBot="1">
      <c r="A169" s="70"/>
      <c r="B169" s="29"/>
      <c r="C169" s="30"/>
      <c r="D169" s="29"/>
      <c r="E169" s="30"/>
      <c r="F169" s="29"/>
      <c r="G169" s="30"/>
      <c r="H169" s="29"/>
      <c r="I169" s="30"/>
      <c r="J169" s="29"/>
      <c r="K169" s="30" t="s">
        <v>148</v>
      </c>
      <c r="L169" s="29"/>
      <c r="M169" s="31"/>
    </row>
    <row r="170" spans="1:13" ht="21.75" customHeight="1" thickBot="1">
      <c r="A170" s="124">
        <v>2018</v>
      </c>
      <c r="B170" s="125"/>
      <c r="C170" s="125"/>
      <c r="D170" s="125"/>
      <c r="E170" s="125"/>
      <c r="F170" s="125"/>
      <c r="G170" s="125"/>
      <c r="H170" s="125"/>
      <c r="I170" s="125"/>
      <c r="J170" s="125"/>
      <c r="K170" s="125"/>
      <c r="L170" s="125"/>
      <c r="M170" s="126"/>
    </row>
    <row r="171" spans="1:13" ht="21.75" customHeight="1">
      <c r="A171" s="50" t="s">
        <v>11</v>
      </c>
      <c r="B171" s="60" t="s">
        <v>27</v>
      </c>
      <c r="C171" s="52" t="s">
        <v>247</v>
      </c>
      <c r="D171" s="53" t="s">
        <v>28</v>
      </c>
      <c r="E171" s="52" t="s">
        <v>248</v>
      </c>
      <c r="F171" s="53" t="s">
        <v>29</v>
      </c>
      <c r="G171" s="52" t="s">
        <v>249</v>
      </c>
      <c r="H171" s="53" t="s">
        <v>260</v>
      </c>
      <c r="I171" s="52" t="s">
        <v>250</v>
      </c>
      <c r="J171" s="53" t="s">
        <v>31</v>
      </c>
      <c r="K171" s="52" t="s">
        <v>251</v>
      </c>
      <c r="L171" s="53" t="s">
        <v>93</v>
      </c>
      <c r="M171" s="54" t="s">
        <v>252</v>
      </c>
    </row>
    <row r="172" spans="1:13" ht="16.5" customHeight="1">
      <c r="A172" s="37" t="s">
        <v>9</v>
      </c>
      <c r="B172" s="100">
        <f>SUM(B176-L168)</f>
        <v>1141195</v>
      </c>
      <c r="C172" s="14">
        <f>SUM(B172*100/L164)</f>
        <v>78.0859017106854</v>
      </c>
      <c r="D172" s="103">
        <f>SUM(D176-B176)</f>
        <v>2526683</v>
      </c>
      <c r="E172" s="14">
        <f>SUM(D172*100/B172)</f>
        <v>221.40677097253317</v>
      </c>
      <c r="F172" s="106">
        <f>SUM(F176-D176)</f>
        <v>1552697</v>
      </c>
      <c r="G172" s="15">
        <f>SUM(F172*100/D172)</f>
        <v>61.45199061378099</v>
      </c>
      <c r="H172" s="109">
        <f>SUM(H176-F176)</f>
        <v>2686856</v>
      </c>
      <c r="I172" s="14">
        <f>SUM(H172*100/F172)</f>
        <v>173.0444510422832</v>
      </c>
      <c r="J172" s="109">
        <f>SUM(J176-H176)</f>
        <v>2946304</v>
      </c>
      <c r="K172" s="14">
        <f>SUM(J172*100/H172)</f>
        <v>109.65619296307655</v>
      </c>
      <c r="L172" s="109">
        <f>L176-J176</f>
        <v>6277484</v>
      </c>
      <c r="M172" s="16">
        <f>SUM(L172*100/J172)</f>
        <v>213.0630104700669</v>
      </c>
    </row>
    <row r="173" spans="1:13" ht="22.5" customHeight="1">
      <c r="A173" s="63" t="s">
        <v>11</v>
      </c>
      <c r="B173" s="101"/>
      <c r="C173" s="64" t="s">
        <v>253</v>
      </c>
      <c r="D173" s="104"/>
      <c r="E173" s="64" t="s">
        <v>254</v>
      </c>
      <c r="F173" s="107"/>
      <c r="G173" s="65" t="s">
        <v>255</v>
      </c>
      <c r="H173" s="110"/>
      <c r="I173" s="64" t="s">
        <v>256</v>
      </c>
      <c r="J173" s="110"/>
      <c r="K173" s="64" t="s">
        <v>257</v>
      </c>
      <c r="L173" s="110"/>
      <c r="M173" s="66" t="s">
        <v>258</v>
      </c>
    </row>
    <row r="174" spans="1:13" ht="17.25" customHeight="1">
      <c r="A174" s="37" t="s">
        <v>9</v>
      </c>
      <c r="B174" s="102"/>
      <c r="C174" s="14">
        <f>SUM(B172*100/B207)</f>
        <v>222.60487072202554</v>
      </c>
      <c r="D174" s="105"/>
      <c r="E174" s="14">
        <f>SUM(D172*100/D207)</f>
        <v>76.3441981101005</v>
      </c>
      <c r="F174" s="108"/>
      <c r="G174" s="15">
        <f>SUM(F172*100/F207)</f>
        <v>73.0876988180359</v>
      </c>
      <c r="H174" s="111"/>
      <c r="I174" s="14">
        <f>SUM(H172*100/H207)</f>
        <v>189.16778610432877</v>
      </c>
      <c r="J174" s="111"/>
      <c r="K174" s="14">
        <f>SUM(J172*100/J207)</f>
        <v>186.3320035517059</v>
      </c>
      <c r="L174" s="111"/>
      <c r="M174" s="16">
        <f>SUM(L172*100/L207)</f>
        <v>111.58616651524801</v>
      </c>
    </row>
    <row r="175" spans="1:13" ht="23.25" customHeight="1">
      <c r="A175" s="55" t="s">
        <v>6</v>
      </c>
      <c r="B175" s="56" t="s">
        <v>219</v>
      </c>
      <c r="C175" s="61" t="s">
        <v>232</v>
      </c>
      <c r="D175" s="58" t="s">
        <v>220</v>
      </c>
      <c r="E175" s="57" t="s">
        <v>233</v>
      </c>
      <c r="F175" s="58" t="s">
        <v>221</v>
      </c>
      <c r="G175" s="57" t="s">
        <v>234</v>
      </c>
      <c r="H175" s="58" t="s">
        <v>222</v>
      </c>
      <c r="I175" s="57" t="s">
        <v>235</v>
      </c>
      <c r="J175" s="58" t="s">
        <v>223</v>
      </c>
      <c r="K175" s="57" t="s">
        <v>236</v>
      </c>
      <c r="L175" s="58" t="s">
        <v>259</v>
      </c>
      <c r="M175" s="59" t="s">
        <v>237</v>
      </c>
    </row>
    <row r="176" spans="1:13" ht="21.75" customHeight="1" thickBot="1">
      <c r="A176" s="36" t="s">
        <v>10</v>
      </c>
      <c r="B176" s="22">
        <v>11978477</v>
      </c>
      <c r="C176" s="23">
        <f>SUM(B176*100/B211)</f>
        <v>135.86757828237916</v>
      </c>
      <c r="D176" s="24">
        <v>14505160</v>
      </c>
      <c r="E176" s="23">
        <f>SUM(D176*100/D211)</f>
        <v>119.62148402895558</v>
      </c>
      <c r="F176" s="25">
        <v>16057857</v>
      </c>
      <c r="G176" s="23">
        <f>SUM(F176*100/F211)</f>
        <v>112.68424859750439</v>
      </c>
      <c r="H176" s="24">
        <v>18744713</v>
      </c>
      <c r="I176" s="23">
        <f>SUM(H176*100/H211)</f>
        <v>119.61655367850305</v>
      </c>
      <c r="J176" s="24">
        <v>21691017</v>
      </c>
      <c r="K176" s="23">
        <f>SUM(J176*100/J211)</f>
        <v>125.73132319492136</v>
      </c>
      <c r="L176" s="24">
        <v>27968501</v>
      </c>
      <c r="M176" s="27">
        <f>SUM(L176*100/L211)</f>
        <v>122.25297336084267</v>
      </c>
    </row>
    <row r="177" spans="1:13" ht="12.75">
      <c r="A177" s="48"/>
      <c r="B177" s="29"/>
      <c r="C177" s="30"/>
      <c r="D177" s="29"/>
      <c r="E177" s="30"/>
      <c r="F177" s="29"/>
      <c r="G177" s="30"/>
      <c r="H177" s="29"/>
      <c r="I177" s="30"/>
      <c r="J177" s="29"/>
      <c r="K177" s="30"/>
      <c r="L177" s="29"/>
      <c r="M177" s="31"/>
    </row>
    <row r="178" spans="1:13" ht="12.75">
      <c r="A178" s="69"/>
      <c r="B178" s="45"/>
      <c r="C178" s="46"/>
      <c r="D178" s="45"/>
      <c r="E178" s="46"/>
      <c r="F178" s="45"/>
      <c r="G178" s="46"/>
      <c r="H178" s="45"/>
      <c r="I178" s="46"/>
      <c r="J178" s="45"/>
      <c r="K178" s="46"/>
      <c r="L178" s="45"/>
      <c r="M178" s="47"/>
    </row>
    <row r="179" spans="1:13" ht="16.5" thickBot="1">
      <c r="A179" s="112" t="s">
        <v>7</v>
      </c>
      <c r="B179" s="112"/>
      <c r="C179" s="112"/>
      <c r="D179" s="112"/>
      <c r="E179" s="112"/>
      <c r="F179" s="112"/>
      <c r="G179" s="112"/>
      <c r="H179" s="112"/>
      <c r="I179" s="112"/>
      <c r="J179" s="112"/>
      <c r="K179" s="112"/>
      <c r="L179" s="112"/>
      <c r="M179" s="112"/>
    </row>
    <row r="180" spans="1:13" ht="21.75" customHeight="1" thickBot="1">
      <c r="A180" s="121">
        <v>2017</v>
      </c>
      <c r="B180" s="122"/>
      <c r="C180" s="122"/>
      <c r="D180" s="122"/>
      <c r="E180" s="122"/>
      <c r="F180" s="122"/>
      <c r="G180" s="122"/>
      <c r="H180" s="122"/>
      <c r="I180" s="122"/>
      <c r="J180" s="122"/>
      <c r="K180" s="122"/>
      <c r="L180" s="122"/>
      <c r="M180" s="123"/>
    </row>
    <row r="181" spans="1:13" ht="21.75" customHeight="1">
      <c r="A181" s="50" t="s">
        <v>11</v>
      </c>
      <c r="B181" s="51" t="s">
        <v>0</v>
      </c>
      <c r="C181" s="52" t="s">
        <v>178</v>
      </c>
      <c r="D181" s="53" t="s">
        <v>1</v>
      </c>
      <c r="E181" s="52" t="s">
        <v>174</v>
      </c>
      <c r="F181" s="53" t="s">
        <v>2</v>
      </c>
      <c r="G181" s="52" t="s">
        <v>175</v>
      </c>
      <c r="H181" s="53" t="s">
        <v>3</v>
      </c>
      <c r="I181" s="52" t="s">
        <v>154</v>
      </c>
      <c r="J181" s="53" t="s">
        <v>4</v>
      </c>
      <c r="K181" s="52" t="s">
        <v>155</v>
      </c>
      <c r="L181" s="53" t="s">
        <v>5</v>
      </c>
      <c r="M181" s="54" t="s">
        <v>156</v>
      </c>
    </row>
    <row r="182" spans="1:13" ht="18" customHeight="1">
      <c r="A182" s="37" t="s">
        <v>9</v>
      </c>
      <c r="B182" s="100">
        <v>4064921</v>
      </c>
      <c r="C182" s="14">
        <f>SUM(B182*100/L225)</f>
        <v>67.97697266653846</v>
      </c>
      <c r="D182" s="103">
        <f>SUM(D186-B186)</f>
        <v>5821139</v>
      </c>
      <c r="E182" s="14">
        <f>SUM(D182*100/B182)</f>
        <v>143.20423447343748</v>
      </c>
      <c r="F182" s="106">
        <f>SUM(F186-D186)</f>
        <v>6768344</v>
      </c>
      <c r="G182" s="15">
        <f>SUM(F182*100/D182)</f>
        <v>116.27181553300824</v>
      </c>
      <c r="H182" s="109">
        <f>SUM(H186-F186)</f>
        <v>11428342</v>
      </c>
      <c r="I182" s="14">
        <f>SUM(H182*100/F182)</f>
        <v>168.84989888220812</v>
      </c>
      <c r="J182" s="109">
        <f>SUM(J186-H186)</f>
        <v>9591403</v>
      </c>
      <c r="K182" s="14">
        <f>SUM(J182*100/H182)</f>
        <v>83.92646107370605</v>
      </c>
      <c r="L182" s="109">
        <f>SUM(L186-J186)</f>
        <v>10929127</v>
      </c>
      <c r="M182" s="16">
        <f>SUM(L182*100/J182)</f>
        <v>113.94711493198649</v>
      </c>
    </row>
    <row r="183" spans="1:13" ht="20.25" customHeight="1">
      <c r="A183" s="63" t="s">
        <v>11</v>
      </c>
      <c r="B183" s="101"/>
      <c r="C183" s="64" t="s">
        <v>184</v>
      </c>
      <c r="D183" s="104"/>
      <c r="E183" s="64" t="s">
        <v>179</v>
      </c>
      <c r="F183" s="107"/>
      <c r="G183" s="65" t="s">
        <v>180</v>
      </c>
      <c r="H183" s="110"/>
      <c r="I183" s="64" t="s">
        <v>181</v>
      </c>
      <c r="J183" s="110"/>
      <c r="K183" s="64" t="s">
        <v>182</v>
      </c>
      <c r="L183" s="110"/>
      <c r="M183" s="66" t="s">
        <v>183</v>
      </c>
    </row>
    <row r="184" spans="1:13" ht="18">
      <c r="A184" s="37" t="s">
        <v>9</v>
      </c>
      <c r="B184" s="102"/>
      <c r="C184" s="14">
        <f>SUM(B182*100/B221)</f>
        <v>117.12414161318662</v>
      </c>
      <c r="D184" s="105"/>
      <c r="E184" s="14">
        <f>SUM(D182*100/D217)</f>
        <v>113.69254449791809</v>
      </c>
      <c r="F184" s="108"/>
      <c r="G184" s="15">
        <f>SUM(F182*100/F217)</f>
        <v>80.30769763790141</v>
      </c>
      <c r="H184" s="111"/>
      <c r="I184" s="14">
        <f>SUM(H182*100/H217)</f>
        <v>115.13354305521106</v>
      </c>
      <c r="J184" s="111"/>
      <c r="K184" s="14">
        <f>SUM(J182*100/J217)</f>
        <v>290.17295590349033</v>
      </c>
      <c r="L184" s="111"/>
      <c r="M184" s="16">
        <f>SUM(L182*100/L217)</f>
        <v>104.24200613121674</v>
      </c>
    </row>
    <row r="185" spans="1:13" ht="22.5">
      <c r="A185" s="55" t="s">
        <v>6</v>
      </c>
      <c r="B185" s="56" t="s">
        <v>157</v>
      </c>
      <c r="C185" s="57" t="s">
        <v>184</v>
      </c>
      <c r="D185" s="58" t="s">
        <v>158</v>
      </c>
      <c r="E185" s="57" t="s">
        <v>201</v>
      </c>
      <c r="F185" s="58" t="s">
        <v>159</v>
      </c>
      <c r="G185" s="57" t="s">
        <v>202</v>
      </c>
      <c r="H185" s="58" t="s">
        <v>160</v>
      </c>
      <c r="I185" s="57" t="s">
        <v>203</v>
      </c>
      <c r="J185" s="58" t="s">
        <v>161</v>
      </c>
      <c r="K185" s="57" t="s">
        <v>204</v>
      </c>
      <c r="L185" s="58" t="s">
        <v>162</v>
      </c>
      <c r="M185" s="59" t="s">
        <v>205</v>
      </c>
    </row>
    <row r="186" spans="1:13" ht="18.75" thickBot="1">
      <c r="A186" s="36" t="s">
        <v>10</v>
      </c>
      <c r="B186" s="22">
        <v>4064921</v>
      </c>
      <c r="C186" s="23">
        <f>SUM(B186*100/B221)</f>
        <v>117.12414161318662</v>
      </c>
      <c r="D186" s="24">
        <v>9886060</v>
      </c>
      <c r="E186" s="23">
        <f>SUM(D186*100/D221)</f>
        <v>115.07889945848291</v>
      </c>
      <c r="F186" s="25">
        <v>16654404</v>
      </c>
      <c r="G186" s="23">
        <f>SUM(F186*100/F221)</f>
        <v>97.8594714729579</v>
      </c>
      <c r="H186" s="24">
        <v>28082746</v>
      </c>
      <c r="I186" s="23">
        <f>SUM(H186*100/H221)</f>
        <v>104.22303240366176</v>
      </c>
      <c r="J186" s="26">
        <v>37674149</v>
      </c>
      <c r="K186" s="23">
        <f>SUM(J186*100/J221)</f>
        <v>124.54155029716269</v>
      </c>
      <c r="L186" s="24">
        <v>48603276</v>
      </c>
      <c r="M186" s="27">
        <f>SUM(L186*100/L221)</f>
        <v>119.31680561636921</v>
      </c>
    </row>
    <row r="187" spans="1:13" ht="13.5" thickBot="1">
      <c r="A187" s="28"/>
      <c r="B187" s="29"/>
      <c r="C187" s="30"/>
      <c r="D187" s="29"/>
      <c r="E187" s="30"/>
      <c r="F187" s="29"/>
      <c r="G187" s="30"/>
      <c r="H187" s="29"/>
      <c r="I187" s="30"/>
      <c r="J187" s="29"/>
      <c r="K187" s="30" t="s">
        <v>148</v>
      </c>
      <c r="L187" s="29"/>
      <c r="M187" s="31"/>
    </row>
    <row r="188" spans="1:13" ht="21.75" customHeight="1" thickBot="1">
      <c r="A188" s="124">
        <v>2017</v>
      </c>
      <c r="B188" s="125"/>
      <c r="C188" s="125"/>
      <c r="D188" s="125"/>
      <c r="E188" s="125"/>
      <c r="F188" s="125"/>
      <c r="G188" s="125"/>
      <c r="H188" s="125"/>
      <c r="I188" s="125"/>
      <c r="J188" s="125"/>
      <c r="K188" s="125"/>
      <c r="L188" s="125"/>
      <c r="M188" s="126"/>
    </row>
    <row r="189" spans="1:13" ht="21.75" customHeight="1">
      <c r="A189" s="50" t="s">
        <v>11</v>
      </c>
      <c r="B189" s="60" t="s">
        <v>27</v>
      </c>
      <c r="C189" s="52" t="s">
        <v>163</v>
      </c>
      <c r="D189" s="53" t="s">
        <v>28</v>
      </c>
      <c r="E189" s="52" t="s">
        <v>164</v>
      </c>
      <c r="F189" s="53" t="s">
        <v>29</v>
      </c>
      <c r="G189" s="52" t="s">
        <v>165</v>
      </c>
      <c r="H189" s="53" t="s">
        <v>260</v>
      </c>
      <c r="I189" s="52" t="s">
        <v>166</v>
      </c>
      <c r="J189" s="53" t="s">
        <v>31</v>
      </c>
      <c r="K189" s="52" t="s">
        <v>167</v>
      </c>
      <c r="L189" s="53" t="s">
        <v>32</v>
      </c>
      <c r="M189" s="54" t="s">
        <v>168</v>
      </c>
    </row>
    <row r="190" spans="1:13" ht="16.5" customHeight="1">
      <c r="A190" s="37" t="s">
        <v>9</v>
      </c>
      <c r="B190" s="100">
        <f>SUM(B194-L186)</f>
        <v>8409985</v>
      </c>
      <c r="C190" s="14">
        <f>SUM(B190*100/L182)</f>
        <v>76.95019922451263</v>
      </c>
      <c r="D190" s="103">
        <f>SUM(D194-B194)</f>
        <v>6852508</v>
      </c>
      <c r="E190" s="14">
        <f>SUM(D190*100/B190)</f>
        <v>81.48062095235603</v>
      </c>
      <c r="F190" s="106">
        <f>SUM(F194-D194)</f>
        <v>11629397</v>
      </c>
      <c r="G190" s="15">
        <f>SUM(F190*100/D190)</f>
        <v>169.71008279012588</v>
      </c>
      <c r="H190" s="109">
        <f>SUM(H194-F194)</f>
        <v>8185554</v>
      </c>
      <c r="I190" s="14">
        <f>SUM(H190*100/F190)</f>
        <v>70.3867449017348</v>
      </c>
      <c r="J190" s="109">
        <f>SUM(J194-H194)</f>
        <v>7195713</v>
      </c>
      <c r="K190" s="14">
        <f>SUM(J190*100/H190)</f>
        <v>87.90746478491255</v>
      </c>
      <c r="L190" s="109">
        <f>SUM(L194-J194)</f>
        <v>12861816</v>
      </c>
      <c r="M190" s="16">
        <f>SUM(L190*100/J190)</f>
        <v>178.7427597515354</v>
      </c>
    </row>
    <row r="191" spans="1:13" ht="22.5" customHeight="1">
      <c r="A191" s="63" t="s">
        <v>11</v>
      </c>
      <c r="B191" s="101"/>
      <c r="C191" s="64" t="s">
        <v>189</v>
      </c>
      <c r="D191" s="104"/>
      <c r="E191" s="64" t="s">
        <v>190</v>
      </c>
      <c r="F191" s="107"/>
      <c r="G191" s="65" t="s">
        <v>191</v>
      </c>
      <c r="H191" s="110"/>
      <c r="I191" s="64" t="s">
        <v>192</v>
      </c>
      <c r="J191" s="110"/>
      <c r="K191" s="64" t="s">
        <v>193</v>
      </c>
      <c r="L191" s="110"/>
      <c r="M191" s="66" t="s">
        <v>194</v>
      </c>
    </row>
    <row r="192" spans="1:13" ht="17.25" customHeight="1">
      <c r="A192" s="37" t="s">
        <v>9</v>
      </c>
      <c r="B192" s="102"/>
      <c r="C192" s="14">
        <f>SUM(B190*100/B225)</f>
        <v>79.94198729861189</v>
      </c>
      <c r="D192" s="105"/>
      <c r="E192" s="14">
        <f>SUM(D190*100/D225)</f>
        <v>81.09047959238133</v>
      </c>
      <c r="F192" s="108"/>
      <c r="G192" s="15">
        <f>SUM(F190*100/F225)</f>
        <v>108.88572295582671</v>
      </c>
      <c r="H192" s="111"/>
      <c r="I192" s="14">
        <f>SUM(H190*100/H225)</f>
        <v>134.00573410772546</v>
      </c>
      <c r="J192" s="111"/>
      <c r="K192" s="14">
        <f>SUM(J190*100/J225)</f>
        <v>52.014379846182806</v>
      </c>
      <c r="L192" s="111"/>
      <c r="M192" s="16">
        <f>SUM(L190*100/L225)</f>
        <v>215.08593024908652</v>
      </c>
    </row>
    <row r="193" spans="1:13" ht="23.25" customHeight="1">
      <c r="A193" s="55" t="s">
        <v>6</v>
      </c>
      <c r="B193" s="56" t="s">
        <v>169</v>
      </c>
      <c r="C193" s="61" t="s">
        <v>195</v>
      </c>
      <c r="D193" s="58" t="s">
        <v>170</v>
      </c>
      <c r="E193" s="57" t="s">
        <v>196</v>
      </c>
      <c r="F193" s="58" t="s">
        <v>171</v>
      </c>
      <c r="G193" s="57" t="s">
        <v>197</v>
      </c>
      <c r="H193" s="58" t="s">
        <v>172</v>
      </c>
      <c r="I193" s="57" t="s">
        <v>198</v>
      </c>
      <c r="J193" s="58" t="s">
        <v>173</v>
      </c>
      <c r="K193" s="57" t="s">
        <v>199</v>
      </c>
      <c r="L193" s="58" t="s">
        <v>261</v>
      </c>
      <c r="M193" s="59" t="s">
        <v>206</v>
      </c>
    </row>
    <row r="194" spans="1:13" ht="21.75" customHeight="1" thickBot="1">
      <c r="A194" s="36" t="s">
        <v>10</v>
      </c>
      <c r="B194" s="22">
        <v>57013261</v>
      </c>
      <c r="C194" s="23">
        <f>SUM(B194*100/B229)</f>
        <v>111.23506904354667</v>
      </c>
      <c r="D194" s="24">
        <v>63865769</v>
      </c>
      <c r="E194" s="23">
        <f>SUM(D194*100/D229)</f>
        <v>106.96851853827609</v>
      </c>
      <c r="F194" s="25">
        <v>75495166</v>
      </c>
      <c r="G194" s="23">
        <f>SUM(F194*100/F229)</f>
        <v>107.25943684195497</v>
      </c>
      <c r="H194" s="24">
        <v>83680720</v>
      </c>
      <c r="I194" s="23">
        <f>SUM(H194*100/H229)</f>
        <v>109.39524078060519</v>
      </c>
      <c r="J194" s="24">
        <v>90876433</v>
      </c>
      <c r="K194" s="23">
        <f>SUM(J194*100/J229)</f>
        <v>100.60714054216734</v>
      </c>
      <c r="L194" s="24">
        <v>103738249</v>
      </c>
      <c r="M194" s="27">
        <f>SUM(L194*100/L229)</f>
        <v>107.71524111763873</v>
      </c>
    </row>
    <row r="195" spans="1:13" ht="12.75">
      <c r="A195" s="48" t="s">
        <v>211</v>
      </c>
      <c r="B195" s="29"/>
      <c r="C195" s="30"/>
      <c r="D195" s="29"/>
      <c r="E195" s="30"/>
      <c r="F195" s="29"/>
      <c r="G195" s="30"/>
      <c r="H195" s="29"/>
      <c r="I195" s="30"/>
      <c r="J195" s="29"/>
      <c r="K195" s="30"/>
      <c r="L195" s="29"/>
      <c r="M195" s="31"/>
    </row>
    <row r="196" spans="1:13" ht="21.75" customHeight="1" thickBot="1">
      <c r="A196" s="113" t="s">
        <v>8</v>
      </c>
      <c r="B196" s="113"/>
      <c r="C196" s="113"/>
      <c r="D196" s="113"/>
      <c r="E196" s="113"/>
      <c r="F196" s="113"/>
      <c r="G196" s="113"/>
      <c r="H196" s="113"/>
      <c r="I196" s="113"/>
      <c r="J196" s="113"/>
      <c r="K196" s="113"/>
      <c r="L196" s="113"/>
      <c r="M196" s="113"/>
    </row>
    <row r="197" spans="1:13" ht="21.75" customHeight="1" thickBot="1">
      <c r="A197" s="124">
        <v>2017</v>
      </c>
      <c r="B197" s="125"/>
      <c r="C197" s="125"/>
      <c r="D197" s="125"/>
      <c r="E197" s="125"/>
      <c r="F197" s="125"/>
      <c r="G197" s="125"/>
      <c r="H197" s="125"/>
      <c r="I197" s="125"/>
      <c r="J197" s="125"/>
      <c r="K197" s="125"/>
      <c r="L197" s="125"/>
      <c r="M197" s="126"/>
    </row>
    <row r="198" spans="1:13" ht="22.5" customHeight="1">
      <c r="A198" s="50" t="s">
        <v>11</v>
      </c>
      <c r="B198" s="51" t="s">
        <v>0</v>
      </c>
      <c r="C198" s="52" t="s">
        <v>178</v>
      </c>
      <c r="D198" s="53" t="s">
        <v>1</v>
      </c>
      <c r="E198" s="52" t="s">
        <v>174</v>
      </c>
      <c r="F198" s="53" t="s">
        <v>2</v>
      </c>
      <c r="G198" s="52" t="s">
        <v>175</v>
      </c>
      <c r="H198" s="53" t="s">
        <v>3</v>
      </c>
      <c r="I198" s="52" t="s">
        <v>154</v>
      </c>
      <c r="J198" s="53" t="s">
        <v>4</v>
      </c>
      <c r="K198" s="52" t="s">
        <v>155</v>
      </c>
      <c r="L198" s="53" t="s">
        <v>5</v>
      </c>
      <c r="M198" s="54" t="s">
        <v>156</v>
      </c>
    </row>
    <row r="199" spans="1:13" ht="18.75" customHeight="1">
      <c r="A199" s="37" t="s">
        <v>9</v>
      </c>
      <c r="B199" s="100">
        <v>328202</v>
      </c>
      <c r="C199" s="14">
        <f>SUM(B199*100/L242)</f>
        <v>16.270870164006595</v>
      </c>
      <c r="D199" s="103">
        <f>SUM(D203-B203)</f>
        <v>462915</v>
      </c>
      <c r="E199" s="14">
        <f>SUM(D199*100/B199)</f>
        <v>141.0457584048848</v>
      </c>
      <c r="F199" s="106">
        <f>SUM(F203-D203)</f>
        <v>2867501</v>
      </c>
      <c r="G199" s="38">
        <f>SUM(F199*100/D199)</f>
        <v>619.4443904388495</v>
      </c>
      <c r="H199" s="103">
        <f>SUM(H203-F203)</f>
        <v>766733</v>
      </c>
      <c r="I199" s="14">
        <f>SUM(H199*100/F199)</f>
        <v>26.738717789461973</v>
      </c>
      <c r="J199" s="103">
        <f>SUM(J203-H203)</f>
        <v>2437941</v>
      </c>
      <c r="K199" s="14">
        <f>SUM(J199*100/H199)</f>
        <v>317.96479348091185</v>
      </c>
      <c r="L199" s="103">
        <f>SUM(L203-J203)</f>
        <v>1440341</v>
      </c>
      <c r="M199" s="16">
        <f>SUM(L199*100/J199)</f>
        <v>59.08022384462954</v>
      </c>
    </row>
    <row r="200" spans="1:13" ht="21.75" customHeight="1">
      <c r="A200" s="63" t="s">
        <v>11</v>
      </c>
      <c r="B200" s="101"/>
      <c r="C200" s="64" t="s">
        <v>184</v>
      </c>
      <c r="D200" s="104"/>
      <c r="E200" s="64" t="s">
        <v>179</v>
      </c>
      <c r="F200" s="107"/>
      <c r="G200" s="65" t="s">
        <v>180</v>
      </c>
      <c r="H200" s="104"/>
      <c r="I200" s="64" t="s">
        <v>181</v>
      </c>
      <c r="J200" s="104"/>
      <c r="K200" s="64" t="s">
        <v>182</v>
      </c>
      <c r="L200" s="104"/>
      <c r="M200" s="66" t="s">
        <v>183</v>
      </c>
    </row>
    <row r="201" spans="1:13" ht="18.75" customHeight="1">
      <c r="A201" s="37" t="s">
        <v>9</v>
      </c>
      <c r="B201" s="102"/>
      <c r="C201" s="14">
        <f>SUM(B199*100/B238)</f>
        <v>13.440898085687046</v>
      </c>
      <c r="D201" s="105"/>
      <c r="E201" s="14">
        <f>SUM(D199*100/D234)</f>
        <v>16.588706929081546</v>
      </c>
      <c r="F201" s="108"/>
      <c r="G201" s="15">
        <f>SUM(F199*100/F234)</f>
        <v>86.7289743935628</v>
      </c>
      <c r="H201" s="105"/>
      <c r="I201" s="14">
        <f>SUM(H199*100/H234)</f>
        <v>41.59363997851784</v>
      </c>
      <c r="J201" s="105"/>
      <c r="K201" s="14">
        <f>SUM(J199*100/J234)</f>
        <v>166.8033465474703</v>
      </c>
      <c r="L201" s="105"/>
      <c r="M201" s="16">
        <f>SUM(L199*100/L234)</f>
        <v>76.18453449839865</v>
      </c>
    </row>
    <row r="202" spans="1:13" ht="21.75" customHeight="1">
      <c r="A202" s="55" t="s">
        <v>6</v>
      </c>
      <c r="B202" s="56" t="s">
        <v>157</v>
      </c>
      <c r="C202" s="57" t="s">
        <v>184</v>
      </c>
      <c r="D202" s="58" t="s">
        <v>158</v>
      </c>
      <c r="E202" s="57" t="s">
        <v>185</v>
      </c>
      <c r="F202" s="58" t="s">
        <v>159</v>
      </c>
      <c r="G202" s="57" t="s">
        <v>207</v>
      </c>
      <c r="H202" s="58" t="s">
        <v>160</v>
      </c>
      <c r="I202" s="57" t="s">
        <v>186</v>
      </c>
      <c r="J202" s="58" t="s">
        <v>176</v>
      </c>
      <c r="K202" s="57" t="s">
        <v>187</v>
      </c>
      <c r="L202" s="58" t="s">
        <v>162</v>
      </c>
      <c r="M202" s="59" t="s">
        <v>188</v>
      </c>
    </row>
    <row r="203" spans="1:18" ht="21.75" customHeight="1" thickBot="1">
      <c r="A203" s="36" t="s">
        <v>10</v>
      </c>
      <c r="B203" s="22">
        <v>328202</v>
      </c>
      <c r="C203" s="23">
        <f>SUM(B203*100/B238)</f>
        <v>13.440898085687046</v>
      </c>
      <c r="D203" s="24">
        <v>791117</v>
      </c>
      <c r="E203" s="23">
        <f>SUM(D203*100/D238)</f>
        <v>15.119700311083395</v>
      </c>
      <c r="F203" s="25">
        <v>3658618</v>
      </c>
      <c r="G203" s="23">
        <f>SUM(F203*100/F238)</f>
        <v>42.84779877631524</v>
      </c>
      <c r="H203" s="24">
        <v>4425351</v>
      </c>
      <c r="I203" s="23">
        <f>SUM(H203*100/H246)</f>
        <v>20.15221112559729</v>
      </c>
      <c r="J203" s="24">
        <v>6863292</v>
      </c>
      <c r="K203" s="23">
        <f>SUM(J203*100/J238)</f>
        <v>57.94940775151595</v>
      </c>
      <c r="L203" s="24">
        <v>8303633</v>
      </c>
      <c r="M203" s="27">
        <f>SUM(L203*100/L238)</f>
        <v>60.459584505469124</v>
      </c>
      <c r="R203" s="35">
        <f>SUM(H211+J207)</f>
        <v>17251880</v>
      </c>
    </row>
    <row r="204" spans="1:13" ht="21.75" customHeight="1" thickBot="1">
      <c r="A204" s="28"/>
      <c r="B204" s="29"/>
      <c r="C204" s="30"/>
      <c r="D204" s="29"/>
      <c r="E204" s="30"/>
      <c r="F204" s="29"/>
      <c r="G204" s="30"/>
      <c r="H204" s="29"/>
      <c r="I204" s="30"/>
      <c r="J204" s="29"/>
      <c r="K204" s="30"/>
      <c r="L204" s="29"/>
      <c r="M204" s="31"/>
    </row>
    <row r="205" spans="1:13" ht="19.5" thickBot="1">
      <c r="A205" s="124">
        <v>2017</v>
      </c>
      <c r="B205" s="125"/>
      <c r="C205" s="125"/>
      <c r="D205" s="125"/>
      <c r="E205" s="125"/>
      <c r="F205" s="125"/>
      <c r="G205" s="125"/>
      <c r="H205" s="125"/>
      <c r="I205" s="125"/>
      <c r="J205" s="125"/>
      <c r="K205" s="125"/>
      <c r="L205" s="125"/>
      <c r="M205" s="126"/>
    </row>
    <row r="206" spans="1:13" ht="21.75" customHeight="1">
      <c r="A206" s="50" t="s">
        <v>11</v>
      </c>
      <c r="B206" s="60" t="s">
        <v>27</v>
      </c>
      <c r="C206" s="52" t="s">
        <v>163</v>
      </c>
      <c r="D206" s="53" t="s">
        <v>28</v>
      </c>
      <c r="E206" s="52" t="s">
        <v>164</v>
      </c>
      <c r="F206" s="53" t="s">
        <v>29</v>
      </c>
      <c r="G206" s="52" t="s">
        <v>165</v>
      </c>
      <c r="H206" s="53" t="s">
        <v>260</v>
      </c>
      <c r="I206" s="52" t="s">
        <v>166</v>
      </c>
      <c r="J206" s="53" t="s">
        <v>31</v>
      </c>
      <c r="K206" s="52" t="s">
        <v>167</v>
      </c>
      <c r="L206" s="53" t="s">
        <v>32</v>
      </c>
      <c r="M206" s="54" t="s">
        <v>168</v>
      </c>
    </row>
    <row r="207" spans="1:13" ht="18" customHeight="1">
      <c r="A207" s="37" t="s">
        <v>9</v>
      </c>
      <c r="B207" s="100">
        <f>SUM(B211-L203)</f>
        <v>512655</v>
      </c>
      <c r="C207" s="14">
        <f>SUM(B207*100/L199)</f>
        <v>35.592613138138816</v>
      </c>
      <c r="D207" s="103">
        <f>SUM(D211-B211)</f>
        <v>3309594</v>
      </c>
      <c r="E207" s="14">
        <f>SUM(D207*100/B207)</f>
        <v>645.5791906837932</v>
      </c>
      <c r="F207" s="106">
        <f>SUM(F211-D211)</f>
        <v>2124430</v>
      </c>
      <c r="G207" s="15">
        <f>SUM(F207*100/D207)</f>
        <v>64.19004868875155</v>
      </c>
      <c r="H207" s="109">
        <f>SUM(H211-F211)</f>
        <v>1420356</v>
      </c>
      <c r="I207" s="14">
        <f>SUM(H207*100/F207)</f>
        <v>66.85821608619725</v>
      </c>
      <c r="J207" s="109">
        <f>SUM(J211-H211)</f>
        <v>1581212</v>
      </c>
      <c r="K207" s="14">
        <f>SUM(J207*100/H207)</f>
        <v>111.32504808653606</v>
      </c>
      <c r="L207" s="109">
        <f>SUM(L211-J211)</f>
        <v>5625683</v>
      </c>
      <c r="M207" s="16">
        <f>SUM(L207*100/J207)</f>
        <v>355.7829690136427</v>
      </c>
    </row>
    <row r="208" spans="1:13" ht="21.75" customHeight="1">
      <c r="A208" s="63" t="s">
        <v>11</v>
      </c>
      <c r="B208" s="101"/>
      <c r="C208" s="64" t="s">
        <v>189</v>
      </c>
      <c r="D208" s="104"/>
      <c r="E208" s="64" t="s">
        <v>190</v>
      </c>
      <c r="F208" s="107"/>
      <c r="G208" s="65" t="s">
        <v>191</v>
      </c>
      <c r="H208" s="110"/>
      <c r="I208" s="64" t="s">
        <v>192</v>
      </c>
      <c r="J208" s="110"/>
      <c r="K208" s="64" t="s">
        <v>193</v>
      </c>
      <c r="L208" s="110"/>
      <c r="M208" s="66" t="s">
        <v>194</v>
      </c>
    </row>
    <row r="209" spans="1:13" ht="18" customHeight="1">
      <c r="A209" s="37" t="s">
        <v>9</v>
      </c>
      <c r="B209" s="102"/>
      <c r="C209" s="14">
        <f>SUM(B207*100/B242)</f>
        <v>28.819283800139527</v>
      </c>
      <c r="D209" s="105"/>
      <c r="E209" s="14">
        <f>SUM(D207*100/D242)</f>
        <v>119.46060709314884</v>
      </c>
      <c r="F209" s="108"/>
      <c r="G209" s="15">
        <f>SUM(F207*100/F242)</f>
        <v>101.57247694403313</v>
      </c>
      <c r="H209" s="111"/>
      <c r="I209" s="14">
        <f>SUM(H207*100/J229)</f>
        <v>1.5724423923187065</v>
      </c>
      <c r="J209" s="111"/>
      <c r="K209" s="14">
        <f>SUM(J207*100/J242)</f>
        <v>71.02188177812074</v>
      </c>
      <c r="L209" s="111"/>
      <c r="M209" s="16">
        <f>SUM(L207*100/L242)</f>
        <v>278.8976230396497</v>
      </c>
    </row>
    <row r="210" spans="1:13" ht="21.75" customHeight="1">
      <c r="A210" s="55" t="s">
        <v>6</v>
      </c>
      <c r="B210" s="56" t="s">
        <v>169</v>
      </c>
      <c r="C210" s="62" t="s">
        <v>208</v>
      </c>
      <c r="D210" s="58" t="s">
        <v>170</v>
      </c>
      <c r="E210" s="57" t="s">
        <v>196</v>
      </c>
      <c r="F210" s="58" t="s">
        <v>171</v>
      </c>
      <c r="G210" s="57" t="s">
        <v>197</v>
      </c>
      <c r="H210" s="58" t="s">
        <v>172</v>
      </c>
      <c r="I210" s="57" t="s">
        <v>198</v>
      </c>
      <c r="J210" s="58" t="s">
        <v>177</v>
      </c>
      <c r="K210" s="57" t="s">
        <v>199</v>
      </c>
      <c r="L210" s="58" t="s">
        <v>261</v>
      </c>
      <c r="M210" s="59" t="s">
        <v>200</v>
      </c>
    </row>
    <row r="211" spans="1:13" ht="18" customHeight="1" thickBot="1">
      <c r="A211" s="36" t="s">
        <v>10</v>
      </c>
      <c r="B211" s="22">
        <v>8816288</v>
      </c>
      <c r="C211" s="23">
        <f>SUM(B211*100/B246)</f>
        <v>56.83143268612121</v>
      </c>
      <c r="D211" s="24">
        <v>12125882</v>
      </c>
      <c r="E211" s="23">
        <f>SUM(D211*100/D246)</f>
        <v>66.32145918256228</v>
      </c>
      <c r="F211" s="25">
        <v>14250312</v>
      </c>
      <c r="G211" s="23">
        <f>SUM(F211*100/F246)</f>
        <v>69.94005115475122</v>
      </c>
      <c r="H211" s="24">
        <v>15670668</v>
      </c>
      <c r="I211" s="23">
        <f>SUM(H211*100/H246)</f>
        <v>71.3612569974995</v>
      </c>
      <c r="J211" s="24">
        <v>17251880</v>
      </c>
      <c r="K211" s="23">
        <f>SUM(J211*100/J246)</f>
        <v>71.33001678698213</v>
      </c>
      <c r="L211" s="24">
        <v>22877563</v>
      </c>
      <c r="M211" s="27">
        <f>SUM(L211*100/L246)</f>
        <v>87.30855569587389</v>
      </c>
    </row>
    <row r="212" spans="1:13" ht="18" customHeight="1">
      <c r="A212" s="48" t="s">
        <v>211</v>
      </c>
      <c r="B212" s="29"/>
      <c r="C212" s="30"/>
      <c r="D212" s="29"/>
      <c r="E212" s="30"/>
      <c r="F212" s="29"/>
      <c r="G212" s="30"/>
      <c r="H212" s="29"/>
      <c r="I212" s="30"/>
      <c r="J212" s="29"/>
      <c r="K212" s="30"/>
      <c r="L212" s="29"/>
      <c r="M212" s="31"/>
    </row>
    <row r="213" spans="1:13" ht="18" customHeight="1">
      <c r="A213" s="44"/>
      <c r="B213" s="45"/>
      <c r="C213" s="46"/>
      <c r="D213" s="45"/>
      <c r="E213" s="46"/>
      <c r="F213" s="45"/>
      <c r="G213" s="46"/>
      <c r="H213" s="45"/>
      <c r="I213" s="46"/>
      <c r="J213" s="45"/>
      <c r="K213" s="46"/>
      <c r="L213" s="45"/>
      <c r="M213" s="47"/>
    </row>
    <row r="214" spans="1:13" ht="21.75" customHeight="1" thickBot="1">
      <c r="A214" s="112" t="s">
        <v>7</v>
      </c>
      <c r="B214" s="112"/>
      <c r="C214" s="112"/>
      <c r="D214" s="112"/>
      <c r="E214" s="112"/>
      <c r="F214" s="112"/>
      <c r="G214" s="112"/>
      <c r="H214" s="112"/>
      <c r="I214" s="112"/>
      <c r="J214" s="112"/>
      <c r="K214" s="112"/>
      <c r="L214" s="112"/>
      <c r="M214" s="112"/>
    </row>
    <row r="215" spans="1:13" ht="21.75" customHeight="1" thickBot="1">
      <c r="A215" s="121">
        <v>2016</v>
      </c>
      <c r="B215" s="122"/>
      <c r="C215" s="122"/>
      <c r="D215" s="122"/>
      <c r="E215" s="122"/>
      <c r="F215" s="122"/>
      <c r="G215" s="122"/>
      <c r="H215" s="122"/>
      <c r="I215" s="122"/>
      <c r="J215" s="122"/>
      <c r="K215" s="122"/>
      <c r="L215" s="122"/>
      <c r="M215" s="123"/>
    </row>
    <row r="216" spans="1:13" ht="21.75" customHeight="1">
      <c r="A216" s="50" t="s">
        <v>11</v>
      </c>
      <c r="B216" s="51" t="s">
        <v>0</v>
      </c>
      <c r="C216" s="52" t="s">
        <v>116</v>
      </c>
      <c r="D216" s="53" t="s">
        <v>1</v>
      </c>
      <c r="E216" s="52" t="s">
        <v>94</v>
      </c>
      <c r="F216" s="53" t="s">
        <v>2</v>
      </c>
      <c r="G216" s="52" t="s">
        <v>95</v>
      </c>
      <c r="H216" s="53" t="s">
        <v>3</v>
      </c>
      <c r="I216" s="52" t="s">
        <v>96</v>
      </c>
      <c r="J216" s="53" t="s">
        <v>4</v>
      </c>
      <c r="K216" s="52" t="s">
        <v>97</v>
      </c>
      <c r="L216" s="53" t="s">
        <v>5</v>
      </c>
      <c r="M216" s="54" t="s">
        <v>98</v>
      </c>
    </row>
    <row r="217" spans="1:13" ht="18" customHeight="1">
      <c r="A217" s="37" t="s">
        <v>9</v>
      </c>
      <c r="B217" s="100">
        <f>SUM(B221)</f>
        <v>3470609</v>
      </c>
      <c r="C217" s="14">
        <f>SUM(B217*100/L262)</f>
        <v>41.967702873400455</v>
      </c>
      <c r="D217" s="103">
        <f>SUM(D221-B221)</f>
        <v>5120071</v>
      </c>
      <c r="E217" s="14">
        <f>SUM(D217*100/B217)</f>
        <v>147.52658683245505</v>
      </c>
      <c r="F217" s="106">
        <f>SUM(F221-D221)</f>
        <v>8428014</v>
      </c>
      <c r="G217" s="15">
        <f>SUM(F217*100/D217)</f>
        <v>164.60736579629463</v>
      </c>
      <c r="H217" s="109">
        <f>SUM(H221-F221)</f>
        <v>9926162</v>
      </c>
      <c r="I217" s="14">
        <f>SUM(H217*100/F217)</f>
        <v>117.77581290206685</v>
      </c>
      <c r="J217" s="109">
        <f>SUM(J221-H221)</f>
        <v>3305409</v>
      </c>
      <c r="K217" s="14">
        <f>SUM(J217*100/H217)</f>
        <v>33.29997032085513</v>
      </c>
      <c r="L217" s="109">
        <f>SUM(L221-J221)</f>
        <v>10484379</v>
      </c>
      <c r="M217" s="16">
        <f>SUM(L217*100/J217)</f>
        <v>317.18855367066527</v>
      </c>
    </row>
    <row r="218" spans="1:13" ht="20.25" customHeight="1">
      <c r="A218" s="63" t="s">
        <v>11</v>
      </c>
      <c r="B218" s="101"/>
      <c r="C218" s="64" t="s">
        <v>117</v>
      </c>
      <c r="D218" s="104"/>
      <c r="E218" s="64" t="s">
        <v>118</v>
      </c>
      <c r="F218" s="107"/>
      <c r="G218" s="65" t="s">
        <v>119</v>
      </c>
      <c r="H218" s="110"/>
      <c r="I218" s="64" t="s">
        <v>120</v>
      </c>
      <c r="J218" s="110"/>
      <c r="K218" s="64" t="s">
        <v>121</v>
      </c>
      <c r="L218" s="110"/>
      <c r="M218" s="66" t="s">
        <v>122</v>
      </c>
    </row>
    <row r="219" spans="1:13" ht="18">
      <c r="A219" s="37" t="s">
        <v>9</v>
      </c>
      <c r="B219" s="102"/>
      <c r="C219" s="14">
        <f>SUM(B217*100/B254)</f>
        <v>102.16589005758848</v>
      </c>
      <c r="D219" s="105"/>
      <c r="E219" s="14">
        <f>SUM(D217*100/D254)</f>
        <v>73.27588316608679</v>
      </c>
      <c r="F219" s="108"/>
      <c r="G219" s="15">
        <f>SUM(F217*100/F254)</f>
        <v>112.6356155683866</v>
      </c>
      <c r="H219" s="111"/>
      <c r="I219" s="14">
        <f>SUM(H217*100/H254)</f>
        <v>103.75352511638894</v>
      </c>
      <c r="J219" s="111"/>
      <c r="K219" s="14">
        <f>SUM(J217*100/J254)</f>
        <v>44.70281110050518</v>
      </c>
      <c r="L219" s="111"/>
      <c r="M219" s="16">
        <f>SUM(L217*100/L254)</f>
        <v>133.6607035291193</v>
      </c>
    </row>
    <row r="220" spans="1:13" ht="22.5">
      <c r="A220" s="55" t="s">
        <v>6</v>
      </c>
      <c r="B220" s="56" t="s">
        <v>99</v>
      </c>
      <c r="C220" s="57" t="s">
        <v>117</v>
      </c>
      <c r="D220" s="58" t="s">
        <v>146</v>
      </c>
      <c r="E220" s="57" t="s">
        <v>123</v>
      </c>
      <c r="F220" s="58" t="s">
        <v>100</v>
      </c>
      <c r="G220" s="57" t="s">
        <v>124</v>
      </c>
      <c r="H220" s="58" t="s">
        <v>101</v>
      </c>
      <c r="I220" s="57" t="s">
        <v>125</v>
      </c>
      <c r="J220" s="58" t="s">
        <v>102</v>
      </c>
      <c r="K220" s="57" t="s">
        <v>126</v>
      </c>
      <c r="L220" s="58" t="s">
        <v>103</v>
      </c>
      <c r="M220" s="59" t="s">
        <v>127</v>
      </c>
    </row>
    <row r="221" spans="1:13" ht="18.75" thickBot="1">
      <c r="A221" s="36" t="s">
        <v>10</v>
      </c>
      <c r="B221" s="22">
        <v>3470609</v>
      </c>
      <c r="C221" s="23">
        <f>SUM(B221*100/B258)</f>
        <v>102.16589005758848</v>
      </c>
      <c r="D221" s="24">
        <v>8590680</v>
      </c>
      <c r="E221" s="23">
        <f>SUM(D221*100/D258)</f>
        <v>82.72660721993</v>
      </c>
      <c r="F221" s="25">
        <v>17018694</v>
      </c>
      <c r="G221" s="23">
        <f>SUM(F221*100/F258)</f>
        <v>95.25226717232972</v>
      </c>
      <c r="H221" s="24">
        <v>26944856</v>
      </c>
      <c r="I221" s="23">
        <f>SUM(H221*100/H258)</f>
        <v>98.21690797888607</v>
      </c>
      <c r="J221" s="26">
        <v>30250265</v>
      </c>
      <c r="K221" s="23">
        <f>SUM(J221*100/J258)</f>
        <v>86.85562590975087</v>
      </c>
      <c r="L221" s="24">
        <v>40734644</v>
      </c>
      <c r="M221" s="27">
        <f>SUM(L221*100/L258)</f>
        <v>95.45935026004376</v>
      </c>
    </row>
    <row r="222" spans="1:13" ht="13.5" thickBot="1">
      <c r="A222" s="28"/>
      <c r="B222" s="29"/>
      <c r="C222" s="30"/>
      <c r="D222" s="29"/>
      <c r="E222" s="30"/>
      <c r="F222" s="29"/>
      <c r="G222" s="30"/>
      <c r="H222" s="29"/>
      <c r="I222" s="30"/>
      <c r="J222" s="29"/>
      <c r="K222" s="30" t="s">
        <v>148</v>
      </c>
      <c r="L222" s="29"/>
      <c r="M222" s="31"/>
    </row>
    <row r="223" spans="1:13" ht="21.75" customHeight="1" thickBot="1">
      <c r="A223" s="124">
        <v>2016</v>
      </c>
      <c r="B223" s="125"/>
      <c r="C223" s="125"/>
      <c r="D223" s="125"/>
      <c r="E223" s="125"/>
      <c r="F223" s="125"/>
      <c r="G223" s="125"/>
      <c r="H223" s="125"/>
      <c r="I223" s="125"/>
      <c r="J223" s="125"/>
      <c r="K223" s="125"/>
      <c r="L223" s="125"/>
      <c r="M223" s="126"/>
    </row>
    <row r="224" spans="1:13" ht="21.75" customHeight="1">
      <c r="A224" s="50" t="s">
        <v>11</v>
      </c>
      <c r="B224" s="60" t="s">
        <v>27</v>
      </c>
      <c r="C224" s="52" t="s">
        <v>104</v>
      </c>
      <c r="D224" s="53" t="s">
        <v>28</v>
      </c>
      <c r="E224" s="52" t="s">
        <v>105</v>
      </c>
      <c r="F224" s="53" t="s">
        <v>29</v>
      </c>
      <c r="G224" s="52" t="s">
        <v>106</v>
      </c>
      <c r="H224" s="53" t="s">
        <v>30</v>
      </c>
      <c r="I224" s="52" t="s">
        <v>107</v>
      </c>
      <c r="J224" s="53" t="s">
        <v>31</v>
      </c>
      <c r="K224" s="52" t="s">
        <v>108</v>
      </c>
      <c r="L224" s="53" t="s">
        <v>92</v>
      </c>
      <c r="M224" s="54" t="s">
        <v>109</v>
      </c>
    </row>
    <row r="225" spans="1:13" ht="16.5" customHeight="1">
      <c r="A225" s="37" t="s">
        <v>9</v>
      </c>
      <c r="B225" s="100">
        <f>SUM(B229-L221)</f>
        <v>10520110</v>
      </c>
      <c r="C225" s="14">
        <f>SUM(B225*100/L217)</f>
        <v>100.34080225447782</v>
      </c>
      <c r="D225" s="103">
        <f>SUM(D229-B229)</f>
        <v>8450447</v>
      </c>
      <c r="E225" s="14">
        <f>SUM(D225*100/B225)</f>
        <v>80.32660304882744</v>
      </c>
      <c r="F225" s="106">
        <f>SUM(F229-D229)</f>
        <v>10680369</v>
      </c>
      <c r="G225" s="15">
        <f>SUM(F225*100/D225)</f>
        <v>126.38821354657334</v>
      </c>
      <c r="H225" s="109">
        <f>SUM(H229-F229)</f>
        <v>6108361</v>
      </c>
      <c r="I225" s="14">
        <f>SUM(H225*100/F225)</f>
        <v>57.192415355686684</v>
      </c>
      <c r="J225" s="109">
        <f>SUM(J229-H229)</f>
        <v>13834084</v>
      </c>
      <c r="K225" s="14">
        <f>SUM(J225*100/H225)</f>
        <v>226.4778391453943</v>
      </c>
      <c r="L225" s="109">
        <f>SUM(L229-J229)</f>
        <v>5979850</v>
      </c>
      <c r="M225" s="16">
        <f>SUM(L225*100/J225)</f>
        <v>43.2254856917162</v>
      </c>
    </row>
    <row r="226" spans="1:13" ht="22.5" customHeight="1">
      <c r="A226" s="63" t="s">
        <v>11</v>
      </c>
      <c r="B226" s="101"/>
      <c r="C226" s="64" t="s">
        <v>128</v>
      </c>
      <c r="D226" s="104"/>
      <c r="E226" s="64" t="s">
        <v>129</v>
      </c>
      <c r="F226" s="107"/>
      <c r="G226" s="65" t="s">
        <v>130</v>
      </c>
      <c r="H226" s="110"/>
      <c r="I226" s="64" t="s">
        <v>131</v>
      </c>
      <c r="J226" s="110"/>
      <c r="K226" s="64" t="s">
        <v>132</v>
      </c>
      <c r="L226" s="110"/>
      <c r="M226" s="66" t="s">
        <v>133</v>
      </c>
    </row>
    <row r="227" spans="1:13" ht="17.25" customHeight="1">
      <c r="A227" s="37" t="s">
        <v>9</v>
      </c>
      <c r="B227" s="102"/>
      <c r="C227" s="14">
        <f>SUM(B225*100/B262)</f>
        <v>106.93184538345389</v>
      </c>
      <c r="D227" s="105"/>
      <c r="E227" s="14">
        <f>SUM(D225*100/D262)</f>
        <v>92.89448634979487</v>
      </c>
      <c r="F227" s="108"/>
      <c r="G227" s="15">
        <f>SUM(F225*100/F262)</f>
        <v>115.71723844500907</v>
      </c>
      <c r="H227" s="111"/>
      <c r="I227" s="14">
        <f>SUM(H225*100/H262)</f>
        <v>80.02482090133174</v>
      </c>
      <c r="J227" s="111"/>
      <c r="K227" s="14">
        <f>SUM(J225*100/J262)</f>
        <v>141.29073624956567</v>
      </c>
      <c r="L227" s="111"/>
      <c r="M227" s="16">
        <f>SUM(L225*100/L262)</f>
        <v>72.31023950767826</v>
      </c>
    </row>
    <row r="228" spans="1:13" ht="23.25" customHeight="1">
      <c r="A228" s="55" t="s">
        <v>6</v>
      </c>
      <c r="B228" s="56" t="s">
        <v>110</v>
      </c>
      <c r="C228" s="61" t="s">
        <v>134</v>
      </c>
      <c r="D228" s="58" t="s">
        <v>111</v>
      </c>
      <c r="E228" s="57" t="s">
        <v>135</v>
      </c>
      <c r="F228" s="58" t="s">
        <v>112</v>
      </c>
      <c r="G228" s="57" t="s">
        <v>136</v>
      </c>
      <c r="H228" s="58" t="s">
        <v>113</v>
      </c>
      <c r="I228" s="57" t="s">
        <v>137</v>
      </c>
      <c r="J228" s="58" t="s">
        <v>114</v>
      </c>
      <c r="K228" s="57" t="s">
        <v>138</v>
      </c>
      <c r="L228" s="58" t="s">
        <v>212</v>
      </c>
      <c r="M228" s="59" t="s">
        <v>139</v>
      </c>
    </row>
    <row r="229" spans="1:13" ht="21.75" customHeight="1" thickBot="1">
      <c r="A229" s="36" t="s">
        <v>10</v>
      </c>
      <c r="B229" s="22">
        <v>51254754</v>
      </c>
      <c r="C229" s="23">
        <f>SUM(B229*100/B266)</f>
        <v>97.6087930490551</v>
      </c>
      <c r="D229" s="24">
        <v>59705201</v>
      </c>
      <c r="E229" s="23">
        <f>SUM(D229*100/D266)</f>
        <v>96.91268598127859</v>
      </c>
      <c r="F229" s="25">
        <v>70385570</v>
      </c>
      <c r="G229" s="23">
        <f>SUM(F229*100/F266)</f>
        <v>99.3628294577791</v>
      </c>
      <c r="H229" s="24">
        <v>76493931</v>
      </c>
      <c r="I229" s="23">
        <f>SUM(H229*100/H266)</f>
        <v>97.48174605060876</v>
      </c>
      <c r="J229" s="24">
        <v>90328015</v>
      </c>
      <c r="K229" s="23">
        <f>SUM(J229*100/J266)</f>
        <v>102.341676140155</v>
      </c>
      <c r="L229" s="24">
        <v>96307865</v>
      </c>
      <c r="M229" s="27">
        <f>SUM(L229*100/L266)</f>
        <v>99.76891139055245</v>
      </c>
    </row>
    <row r="230" spans="1:13" ht="12.75">
      <c r="A230" s="48"/>
      <c r="B230" s="29"/>
      <c r="C230" s="30"/>
      <c r="D230" s="29"/>
      <c r="E230" s="30"/>
      <c r="F230" s="29"/>
      <c r="G230" s="30"/>
      <c r="H230" s="29"/>
      <c r="I230" s="30"/>
      <c r="J230" s="29"/>
      <c r="K230" s="30"/>
      <c r="L230" s="29"/>
      <c r="M230" s="31"/>
    </row>
    <row r="231" spans="1:13" ht="21.75" customHeight="1" thickBot="1">
      <c r="A231" s="112" t="s">
        <v>8</v>
      </c>
      <c r="B231" s="112"/>
      <c r="C231" s="112"/>
      <c r="D231" s="112"/>
      <c r="E231" s="112"/>
      <c r="F231" s="112"/>
      <c r="G231" s="112"/>
      <c r="H231" s="112"/>
      <c r="I231" s="112"/>
      <c r="J231" s="112"/>
      <c r="K231" s="112"/>
      <c r="L231" s="112"/>
      <c r="M231" s="112"/>
    </row>
    <row r="232" spans="1:13" ht="21.75" customHeight="1" thickBot="1">
      <c r="A232" s="124">
        <v>2016</v>
      </c>
      <c r="B232" s="125"/>
      <c r="C232" s="125"/>
      <c r="D232" s="125"/>
      <c r="E232" s="125"/>
      <c r="F232" s="125"/>
      <c r="G232" s="125"/>
      <c r="H232" s="125"/>
      <c r="I232" s="125"/>
      <c r="J232" s="125"/>
      <c r="K232" s="125"/>
      <c r="L232" s="125"/>
      <c r="M232" s="126"/>
    </row>
    <row r="233" spans="1:13" ht="22.5" customHeight="1">
      <c r="A233" s="50" t="s">
        <v>11</v>
      </c>
      <c r="B233" s="51" t="s">
        <v>0</v>
      </c>
      <c r="C233" s="52" t="s">
        <v>116</v>
      </c>
      <c r="D233" s="53" t="s">
        <v>1</v>
      </c>
      <c r="E233" s="52" t="s">
        <v>94</v>
      </c>
      <c r="F233" s="53" t="s">
        <v>2</v>
      </c>
      <c r="G233" s="52" t="s">
        <v>95</v>
      </c>
      <c r="H233" s="53" t="s">
        <v>3</v>
      </c>
      <c r="I233" s="52" t="s">
        <v>96</v>
      </c>
      <c r="J233" s="53" t="s">
        <v>4</v>
      </c>
      <c r="K233" s="52" t="s">
        <v>97</v>
      </c>
      <c r="L233" s="53" t="s">
        <v>5</v>
      </c>
      <c r="M233" s="54" t="s">
        <v>98</v>
      </c>
    </row>
    <row r="234" spans="1:13" ht="18.75" customHeight="1">
      <c r="A234" s="37" t="s">
        <v>9</v>
      </c>
      <c r="B234" s="100">
        <v>2441816</v>
      </c>
      <c r="C234" s="14">
        <f>SUM(B234*100/L279)</f>
        <v>82.96311396735926</v>
      </c>
      <c r="D234" s="103">
        <v>2790543</v>
      </c>
      <c r="E234" s="14">
        <f>SUM(D234*100/B234)</f>
        <v>114.28146101098527</v>
      </c>
      <c r="F234" s="106">
        <v>3306278</v>
      </c>
      <c r="G234" s="38">
        <f>SUM(F234*100/D234)</f>
        <v>118.48152850538408</v>
      </c>
      <c r="H234" s="103">
        <v>1843390</v>
      </c>
      <c r="I234" s="14">
        <f>SUM(H234*100/F234)</f>
        <v>55.75423482235916</v>
      </c>
      <c r="J234" s="103">
        <v>1461566</v>
      </c>
      <c r="K234" s="14">
        <f>SUM(J234*100/H234)</f>
        <v>79.28685736604842</v>
      </c>
      <c r="L234" s="103">
        <v>1890595</v>
      </c>
      <c r="M234" s="16">
        <f>SUM(L234*100/J234)</f>
        <v>129.35406269713445</v>
      </c>
    </row>
    <row r="235" spans="1:13" ht="21.75" customHeight="1">
      <c r="A235" s="63" t="s">
        <v>11</v>
      </c>
      <c r="B235" s="101"/>
      <c r="C235" s="64" t="s">
        <v>117</v>
      </c>
      <c r="D235" s="104"/>
      <c r="E235" s="64" t="s">
        <v>118</v>
      </c>
      <c r="F235" s="107"/>
      <c r="G235" s="65" t="s">
        <v>119</v>
      </c>
      <c r="H235" s="104"/>
      <c r="I235" s="64" t="s">
        <v>120</v>
      </c>
      <c r="J235" s="104"/>
      <c r="K235" s="64" t="s">
        <v>121</v>
      </c>
      <c r="L235" s="104"/>
      <c r="M235" s="66" t="s">
        <v>122</v>
      </c>
    </row>
    <row r="236" spans="1:13" ht="18.75" customHeight="1">
      <c r="A236" s="37" t="s">
        <v>9</v>
      </c>
      <c r="B236" s="102"/>
      <c r="C236" s="14">
        <f>SUM(B234*100/B271)</f>
        <v>260.73125572594887</v>
      </c>
      <c r="D236" s="105"/>
      <c r="E236" s="14">
        <f>SUM(D234*100/D254)</f>
        <v>39.93684908626098</v>
      </c>
      <c r="F236" s="108"/>
      <c r="G236" s="15">
        <f>SUM(F234*100/F271)</f>
        <v>166.18094910193938</v>
      </c>
      <c r="H236" s="105"/>
      <c r="I236" s="14">
        <f>SUM(H234*100/H271)</f>
        <v>65.63989092481033</v>
      </c>
      <c r="J236" s="105"/>
      <c r="K236" s="14">
        <f>SUM(J234*100/J271)</f>
        <v>209.98244358817428</v>
      </c>
      <c r="L236" s="105"/>
      <c r="M236" s="16">
        <f>SUM(L234*100/L271)</f>
        <v>86.42277515391211</v>
      </c>
    </row>
    <row r="237" spans="1:13" ht="21.75" customHeight="1">
      <c r="A237" s="55" t="s">
        <v>6</v>
      </c>
      <c r="B237" s="56" t="s">
        <v>99</v>
      </c>
      <c r="C237" s="57" t="s">
        <v>117</v>
      </c>
      <c r="D237" s="58" t="s">
        <v>146</v>
      </c>
      <c r="E237" s="57" t="s">
        <v>140</v>
      </c>
      <c r="F237" s="58" t="s">
        <v>100</v>
      </c>
      <c r="G237" s="57" t="s">
        <v>141</v>
      </c>
      <c r="H237" s="58" t="s">
        <v>101</v>
      </c>
      <c r="I237" s="57" t="s">
        <v>142</v>
      </c>
      <c r="J237" s="58" t="s">
        <v>115</v>
      </c>
      <c r="K237" s="57" t="s">
        <v>143</v>
      </c>
      <c r="L237" s="58" t="s">
        <v>103</v>
      </c>
      <c r="M237" s="59" t="s">
        <v>144</v>
      </c>
    </row>
    <row r="238" spans="1:18" ht="21.75" customHeight="1" thickBot="1">
      <c r="A238" s="36" t="s">
        <v>10</v>
      </c>
      <c r="B238" s="22">
        <v>2441816</v>
      </c>
      <c r="C238" s="23">
        <f>SUM(B238*100/B271)</f>
        <v>260.73125572594887</v>
      </c>
      <c r="D238" s="24">
        <f>SUM(B234+D234)</f>
        <v>5232359</v>
      </c>
      <c r="E238" s="23">
        <f>SUM(D238*100/D258)</f>
        <v>50.38661757004868</v>
      </c>
      <c r="F238" s="25">
        <f>SUM(B234+D234+F234)</f>
        <v>8538637</v>
      </c>
      <c r="G238" s="23">
        <f>SUM(F238*100/F275)</f>
        <v>160.40113824088883</v>
      </c>
      <c r="H238" s="24">
        <f>SUM(B234+D234+F234+H234)</f>
        <v>10382027</v>
      </c>
      <c r="I238" s="23">
        <f>SUM(H238*100/H275)</f>
        <v>127.67445435361132</v>
      </c>
      <c r="J238" s="24">
        <f>SUM(J234+H234+F234+D234+B234)</f>
        <v>11843593</v>
      </c>
      <c r="K238" s="23">
        <f>SUM(J238*100/J275)</f>
        <v>134.1642460614236</v>
      </c>
      <c r="L238" s="24">
        <f>SUM(J238+L234)</f>
        <v>13734188</v>
      </c>
      <c r="M238" s="27">
        <f>SUM(L238*100/L275)</f>
        <v>124.6828999752526</v>
      </c>
      <c r="R238" s="35"/>
    </row>
    <row r="239" spans="1:13" ht="21.75" customHeight="1" thickBot="1">
      <c r="A239" s="28"/>
      <c r="B239" s="29"/>
      <c r="C239" s="30"/>
      <c r="D239" s="29"/>
      <c r="E239" s="30"/>
      <c r="F239" s="29"/>
      <c r="G239" s="30"/>
      <c r="H239" s="29"/>
      <c r="I239" s="30"/>
      <c r="J239" s="29"/>
      <c r="K239" s="30"/>
      <c r="L239" s="29"/>
      <c r="M239" s="31"/>
    </row>
    <row r="240" spans="1:13" ht="19.5" thickBot="1">
      <c r="A240" s="124">
        <v>2016</v>
      </c>
      <c r="B240" s="125"/>
      <c r="C240" s="125"/>
      <c r="D240" s="125"/>
      <c r="E240" s="125"/>
      <c r="F240" s="125"/>
      <c r="G240" s="125"/>
      <c r="H240" s="125"/>
      <c r="I240" s="125"/>
      <c r="J240" s="125"/>
      <c r="K240" s="125"/>
      <c r="L240" s="125"/>
      <c r="M240" s="126"/>
    </row>
    <row r="241" spans="1:13" ht="21.75" customHeight="1">
      <c r="A241" s="50" t="s">
        <v>11</v>
      </c>
      <c r="B241" s="60" t="s">
        <v>27</v>
      </c>
      <c r="C241" s="52" t="s">
        <v>104</v>
      </c>
      <c r="D241" s="53" t="s">
        <v>28</v>
      </c>
      <c r="E241" s="52" t="s">
        <v>105</v>
      </c>
      <c r="F241" s="53" t="s">
        <v>29</v>
      </c>
      <c r="G241" s="52" t="s">
        <v>106</v>
      </c>
      <c r="H241" s="53" t="s">
        <v>30</v>
      </c>
      <c r="I241" s="52" t="s">
        <v>107</v>
      </c>
      <c r="J241" s="53" t="s">
        <v>31</v>
      </c>
      <c r="K241" s="52" t="s">
        <v>108</v>
      </c>
      <c r="L241" s="53" t="s">
        <v>93</v>
      </c>
      <c r="M241" s="54" t="s">
        <v>109</v>
      </c>
    </row>
    <row r="242" spans="1:13" ht="18" customHeight="1">
      <c r="A242" s="37" t="s">
        <v>9</v>
      </c>
      <c r="B242" s="100">
        <v>1778861</v>
      </c>
      <c r="C242" s="14" t="s">
        <v>149</v>
      </c>
      <c r="D242" s="103">
        <v>2770448</v>
      </c>
      <c r="E242" s="14">
        <f>SUM(D242*100/B242)</f>
        <v>155.74280396276043</v>
      </c>
      <c r="F242" s="106">
        <v>2091541</v>
      </c>
      <c r="G242" s="15">
        <f>SUM(F242*100/D242)</f>
        <v>75.49468533609004</v>
      </c>
      <c r="H242" s="109">
        <v>1584592</v>
      </c>
      <c r="I242" s="14">
        <f>SUM(H242*100/F242)</f>
        <v>75.76193820728354</v>
      </c>
      <c r="J242" s="109">
        <v>2226373</v>
      </c>
      <c r="K242" s="14">
        <f>SUM(J242*100/H242)</f>
        <v>140.5013404081303</v>
      </c>
      <c r="L242" s="109">
        <v>2017114</v>
      </c>
      <c r="M242" s="16">
        <f>SUM(L242*100/J242)</f>
        <v>90.60090110686754</v>
      </c>
    </row>
    <row r="243" spans="1:13" ht="21.75" customHeight="1">
      <c r="A243" s="63" t="s">
        <v>11</v>
      </c>
      <c r="B243" s="101"/>
      <c r="C243" s="64" t="s">
        <v>128</v>
      </c>
      <c r="D243" s="104"/>
      <c r="E243" s="64" t="s">
        <v>129</v>
      </c>
      <c r="F243" s="107"/>
      <c r="G243" s="65" t="s">
        <v>130</v>
      </c>
      <c r="H243" s="110"/>
      <c r="I243" s="64" t="s">
        <v>131</v>
      </c>
      <c r="J243" s="110"/>
      <c r="K243" s="64" t="s">
        <v>132</v>
      </c>
      <c r="L243" s="110"/>
      <c r="M243" s="66" t="s">
        <v>133</v>
      </c>
    </row>
    <row r="244" spans="1:13" ht="18" customHeight="1">
      <c r="A244" s="37" t="s">
        <v>9</v>
      </c>
      <c r="B244" s="102"/>
      <c r="C244" s="14">
        <f>SUM(B242*100/B279)</f>
        <v>61.900123879516734</v>
      </c>
      <c r="D244" s="105"/>
      <c r="E244" s="14">
        <f>SUM(D242*100/D279)</f>
        <v>233.8134031903195</v>
      </c>
      <c r="F244" s="108"/>
      <c r="G244" s="15">
        <f>SUM(F242*100/F279)</f>
        <v>87.28858547269296</v>
      </c>
      <c r="H244" s="111"/>
      <c r="I244" s="14">
        <f>SUM(H242*100/H279)</f>
        <v>106.23509141251952</v>
      </c>
      <c r="J244" s="111"/>
      <c r="K244" s="14">
        <f>SUM(J242*100/J279)</f>
        <v>103.75090347423415</v>
      </c>
      <c r="L244" s="111"/>
      <c r="M244" s="16">
        <f>SUM(L242*100/L279)</f>
        <v>68.53344341553824</v>
      </c>
    </row>
    <row r="245" spans="1:13" ht="21.75" customHeight="1">
      <c r="A245" s="55" t="s">
        <v>6</v>
      </c>
      <c r="B245" s="56" t="s">
        <v>110</v>
      </c>
      <c r="C245" s="62" t="s">
        <v>147</v>
      </c>
      <c r="D245" s="58" t="s">
        <v>111</v>
      </c>
      <c r="E245" s="57" t="s">
        <v>135</v>
      </c>
      <c r="F245" s="58" t="s">
        <v>112</v>
      </c>
      <c r="G245" s="57" t="s">
        <v>136</v>
      </c>
      <c r="H245" s="58" t="s">
        <v>113</v>
      </c>
      <c r="I245" s="57" t="s">
        <v>137</v>
      </c>
      <c r="J245" s="58" t="s">
        <v>150</v>
      </c>
      <c r="K245" s="57" t="s">
        <v>138</v>
      </c>
      <c r="L245" s="58" t="s">
        <v>212</v>
      </c>
      <c r="M245" s="59" t="s">
        <v>145</v>
      </c>
    </row>
    <row r="246" spans="1:13" ht="18" customHeight="1" thickBot="1">
      <c r="A246" s="36" t="s">
        <v>10</v>
      </c>
      <c r="B246" s="22">
        <f>SUM(B242+L238)</f>
        <v>15513049</v>
      </c>
      <c r="C246" s="23">
        <f>SUM(B246*100/B283)</f>
        <v>111.69262499807402</v>
      </c>
      <c r="D246" s="24">
        <f>SUM(B246+D242)</f>
        <v>18283497</v>
      </c>
      <c r="E246" s="23">
        <f>SUM(D246*100/D283)</f>
        <v>121.29200234231888</v>
      </c>
      <c r="F246" s="25">
        <f>SUM(D246+F242)</f>
        <v>20375038</v>
      </c>
      <c r="G246" s="23">
        <f>SUM(F246*100/F283)</f>
        <v>116.62823618424491</v>
      </c>
      <c r="H246" s="24">
        <f>SUM(F246+H242)</f>
        <v>21959630</v>
      </c>
      <c r="I246" s="23">
        <f>SUM(H246*100/H283)</f>
        <v>115.81067546659806</v>
      </c>
      <c r="J246" s="24">
        <v>24186003</v>
      </c>
      <c r="K246" s="23">
        <f>SUM(J246*100/J283)</f>
        <v>114.58462769665408</v>
      </c>
      <c r="L246" s="24">
        <v>26203117</v>
      </c>
      <c r="M246" s="27">
        <f>SUM(L246*100/L283)</f>
        <v>108.94904082404574</v>
      </c>
    </row>
    <row r="247" spans="1:13" ht="18" customHeight="1">
      <c r="A247" s="128" t="s">
        <v>153</v>
      </c>
      <c r="B247" s="128"/>
      <c r="C247" s="128"/>
      <c r="D247" s="128"/>
      <c r="E247" s="128"/>
      <c r="F247" s="128"/>
      <c r="G247" s="128"/>
      <c r="H247" s="128"/>
      <c r="I247" s="128"/>
      <c r="J247" s="128"/>
      <c r="K247" s="128"/>
      <c r="L247" s="128"/>
      <c r="M247" s="128"/>
    </row>
    <row r="248" spans="1:13" ht="18" customHeight="1">
      <c r="A248" s="127" t="s">
        <v>151</v>
      </c>
      <c r="B248" s="127"/>
      <c r="C248" s="127"/>
      <c r="D248" s="127"/>
      <c r="E248" s="127"/>
      <c r="F248" s="127"/>
      <c r="G248" s="127"/>
      <c r="H248" s="127"/>
      <c r="I248" s="127"/>
      <c r="J248" s="127"/>
      <c r="K248" s="127"/>
      <c r="L248" s="127"/>
      <c r="M248" s="127"/>
    </row>
    <row r="249" spans="1:13" ht="40.5" customHeight="1">
      <c r="A249" s="127" t="s">
        <v>152</v>
      </c>
      <c r="B249" s="127"/>
      <c r="C249" s="127"/>
      <c r="D249" s="127"/>
      <c r="E249" s="127"/>
      <c r="F249" s="127"/>
      <c r="G249" s="127"/>
      <c r="H249" s="127"/>
      <c r="I249" s="127"/>
      <c r="J249" s="127"/>
      <c r="K249" s="127"/>
      <c r="L249" s="127"/>
      <c r="M249" s="127"/>
    </row>
    <row r="250" spans="1:13" ht="18" customHeight="1">
      <c r="A250" s="44"/>
      <c r="B250" s="45"/>
      <c r="C250" s="46"/>
      <c r="D250" s="45"/>
      <c r="E250" s="46"/>
      <c r="F250" s="45"/>
      <c r="G250" s="46"/>
      <c r="H250" s="45"/>
      <c r="I250" s="46"/>
      <c r="J250" s="45"/>
      <c r="K250" s="46"/>
      <c r="L250" s="45"/>
      <c r="M250" s="47"/>
    </row>
    <row r="251" spans="1:13" ht="16.5" thickBot="1">
      <c r="A251" s="112" t="s">
        <v>7</v>
      </c>
      <c r="B251" s="112"/>
      <c r="C251" s="112"/>
      <c r="D251" s="112"/>
      <c r="E251" s="112"/>
      <c r="F251" s="112"/>
      <c r="G251" s="112"/>
      <c r="H251" s="112"/>
      <c r="I251" s="112"/>
      <c r="J251" s="112"/>
      <c r="K251" s="112"/>
      <c r="L251" s="112"/>
      <c r="M251" s="112"/>
    </row>
    <row r="252" spans="1:13" ht="19.5" thickBot="1">
      <c r="A252" s="114">
        <v>2015</v>
      </c>
      <c r="B252" s="115"/>
      <c r="C252" s="115"/>
      <c r="D252" s="115"/>
      <c r="E252" s="115"/>
      <c r="F252" s="115"/>
      <c r="G252" s="115"/>
      <c r="H252" s="115"/>
      <c r="I252" s="115"/>
      <c r="J252" s="115"/>
      <c r="K252" s="115"/>
      <c r="L252" s="115"/>
      <c r="M252" s="116"/>
    </row>
    <row r="253" spans="1:13" ht="22.5">
      <c r="A253" s="9" t="s">
        <v>11</v>
      </c>
      <c r="B253" s="10" t="s">
        <v>0</v>
      </c>
      <c r="C253" s="11" t="s">
        <v>61</v>
      </c>
      <c r="D253" s="12" t="s">
        <v>1</v>
      </c>
      <c r="E253" s="11" t="s">
        <v>36</v>
      </c>
      <c r="F253" s="12" t="s">
        <v>2</v>
      </c>
      <c r="G253" s="11" t="s">
        <v>37</v>
      </c>
      <c r="H253" s="12" t="s">
        <v>3</v>
      </c>
      <c r="I253" s="11" t="s">
        <v>38</v>
      </c>
      <c r="J253" s="12" t="s">
        <v>4</v>
      </c>
      <c r="K253" s="11" t="s">
        <v>39</v>
      </c>
      <c r="L253" s="12" t="s">
        <v>5</v>
      </c>
      <c r="M253" s="13" t="s">
        <v>40</v>
      </c>
    </row>
    <row r="254" spans="1:13" ht="18">
      <c r="A254" s="37" t="s">
        <v>9</v>
      </c>
      <c r="B254" s="100">
        <f>SUM(B258-0)</f>
        <v>3397033</v>
      </c>
      <c r="C254" s="14">
        <f>SUM(B254*100/'dane zywy drob'!F17)</f>
        <v>41.077998586166345</v>
      </c>
      <c r="D254" s="103">
        <f>SUM(D258-B258)</f>
        <v>6987389</v>
      </c>
      <c r="E254" s="14">
        <f>SUM(D254*100/B254)</f>
        <v>205.69093676746738</v>
      </c>
      <c r="F254" s="106">
        <f>SUM(F258-D258)</f>
        <v>7482548</v>
      </c>
      <c r="G254" s="15">
        <f>SUM(F254*100/D254)</f>
        <v>107.0864667760733</v>
      </c>
      <c r="H254" s="109">
        <f>SUM(H258-F258)</f>
        <v>9567060</v>
      </c>
      <c r="I254" s="14">
        <f>SUM(H254*100/F254)</f>
        <v>127.8583177815899</v>
      </c>
      <c r="J254" s="109">
        <f>SUM(J258-H258)</f>
        <v>7394186</v>
      </c>
      <c r="K254" s="14">
        <f>SUM(J254*100/H254)</f>
        <v>77.28796516380163</v>
      </c>
      <c r="L254" s="109">
        <f>SUM(L258-J258)</f>
        <v>7844025</v>
      </c>
      <c r="M254" s="16">
        <f>SUM(L254*100/J254)</f>
        <v>106.0836852088925</v>
      </c>
    </row>
    <row r="255" spans="1:13" ht="22.5">
      <c r="A255" s="39" t="s">
        <v>11</v>
      </c>
      <c r="B255" s="101"/>
      <c r="C255" s="40" t="s">
        <v>62</v>
      </c>
      <c r="D255" s="104"/>
      <c r="E255" s="40" t="s">
        <v>63</v>
      </c>
      <c r="F255" s="107"/>
      <c r="G255" s="42" t="s">
        <v>64</v>
      </c>
      <c r="H255" s="110"/>
      <c r="I255" s="40" t="s">
        <v>65</v>
      </c>
      <c r="J255" s="110"/>
      <c r="K255" s="40" t="s">
        <v>66</v>
      </c>
      <c r="L255" s="110"/>
      <c r="M255" s="41" t="s">
        <v>67</v>
      </c>
    </row>
    <row r="256" spans="1:13" ht="18">
      <c r="A256" s="37" t="s">
        <v>9</v>
      </c>
      <c r="B256" s="102"/>
      <c r="C256" s="14">
        <f>SUM(B254*100/'dane zywy drob'!F6)</f>
        <v>100</v>
      </c>
      <c r="D256" s="105"/>
      <c r="E256" s="14">
        <f>SUM(D254*100/'dane zywy drob'!F7)</f>
        <v>100</v>
      </c>
      <c r="F256" s="108"/>
      <c r="G256" s="15">
        <f>SUM(F254*100/'dane zywy drob'!F8)</f>
        <v>100</v>
      </c>
      <c r="H256" s="111"/>
      <c r="I256" s="14">
        <f>SUM(H254*100/'dane zywy drob'!F9)</f>
        <v>100</v>
      </c>
      <c r="J256" s="111"/>
      <c r="K256" s="14">
        <f>SUM(J254*100/'dane zywy drob'!F10)</f>
        <v>100</v>
      </c>
      <c r="L256" s="111"/>
      <c r="M256" s="49">
        <f>SUM(L254*100/'dane zywy drob'!F11)</f>
        <v>100</v>
      </c>
    </row>
    <row r="257" spans="1:13" ht="22.5">
      <c r="A257" s="17" t="s">
        <v>6</v>
      </c>
      <c r="B257" s="18" t="s">
        <v>41</v>
      </c>
      <c r="C257" s="19" t="s">
        <v>62</v>
      </c>
      <c r="D257" s="20" t="s">
        <v>42</v>
      </c>
      <c r="E257" s="19" t="s">
        <v>68</v>
      </c>
      <c r="F257" s="20" t="s">
        <v>43</v>
      </c>
      <c r="G257" s="19" t="s">
        <v>69</v>
      </c>
      <c r="H257" s="20" t="s">
        <v>44</v>
      </c>
      <c r="I257" s="19" t="s">
        <v>70</v>
      </c>
      <c r="J257" s="20" t="s">
        <v>45</v>
      </c>
      <c r="K257" s="19" t="s">
        <v>71</v>
      </c>
      <c r="L257" s="20" t="s">
        <v>46</v>
      </c>
      <c r="M257" s="21" t="s">
        <v>72</v>
      </c>
    </row>
    <row r="258" spans="1:13" ht="18.75" thickBot="1">
      <c r="A258" s="36" t="s">
        <v>10</v>
      </c>
      <c r="B258" s="22">
        <v>3397033</v>
      </c>
      <c r="C258" s="23">
        <f>SUM(B258*100/'dane zywy drob'!F6)</f>
        <v>100</v>
      </c>
      <c r="D258" s="24">
        <v>10384422</v>
      </c>
      <c r="E258" s="23">
        <f>SUM(D258*100/11441804)</f>
        <v>90.75860764613692</v>
      </c>
      <c r="F258" s="25">
        <v>17866970</v>
      </c>
      <c r="G258" s="23">
        <f>SUM(F258*100/17285070)</f>
        <v>103.36648911459427</v>
      </c>
      <c r="H258" s="24">
        <v>27434030</v>
      </c>
      <c r="I258" s="23">
        <f>SUM(H258*100/22980670)</f>
        <v>119.37872133406032</v>
      </c>
      <c r="J258" s="26">
        <v>34828216</v>
      </c>
      <c r="K258" s="23">
        <f>SUM(J258*100/30032655)</f>
        <v>115.9678223586959</v>
      </c>
      <c r="L258" s="24">
        <v>42672241</v>
      </c>
      <c r="M258" s="27">
        <f>SUM(L258*100/37450445)</f>
        <v>113.94321482695332</v>
      </c>
    </row>
    <row r="259" spans="1:13" ht="13.5" thickBot="1">
      <c r="A259" s="28"/>
      <c r="B259" s="29"/>
      <c r="C259" s="30"/>
      <c r="D259" s="29"/>
      <c r="E259" s="30"/>
      <c r="F259" s="29"/>
      <c r="G259" s="30"/>
      <c r="H259" s="29"/>
      <c r="I259" s="30"/>
      <c r="J259" s="29"/>
      <c r="K259" s="30"/>
      <c r="L259" s="29"/>
      <c r="M259" s="31"/>
    </row>
    <row r="260" spans="1:13" ht="19.5" thickBot="1">
      <c r="A260" s="114">
        <v>2015</v>
      </c>
      <c r="B260" s="115"/>
      <c r="C260" s="115"/>
      <c r="D260" s="115"/>
      <c r="E260" s="115"/>
      <c r="F260" s="115"/>
      <c r="G260" s="115"/>
      <c r="H260" s="115"/>
      <c r="I260" s="115"/>
      <c r="J260" s="115"/>
      <c r="K260" s="115"/>
      <c r="L260" s="115"/>
      <c r="M260" s="116"/>
    </row>
    <row r="261" spans="1:13" ht="22.5">
      <c r="A261" s="9" t="s">
        <v>11</v>
      </c>
      <c r="B261" s="32" t="s">
        <v>27</v>
      </c>
      <c r="C261" s="11" t="s">
        <v>47</v>
      </c>
      <c r="D261" s="12" t="s">
        <v>28</v>
      </c>
      <c r="E261" s="11" t="s">
        <v>48</v>
      </c>
      <c r="F261" s="12" t="s">
        <v>29</v>
      </c>
      <c r="G261" s="11" t="s">
        <v>49</v>
      </c>
      <c r="H261" s="12" t="s">
        <v>30</v>
      </c>
      <c r="I261" s="11" t="s">
        <v>50</v>
      </c>
      <c r="J261" s="12" t="s">
        <v>31</v>
      </c>
      <c r="K261" s="11" t="s">
        <v>51</v>
      </c>
      <c r="L261" s="12" t="s">
        <v>33</v>
      </c>
      <c r="M261" s="13" t="s">
        <v>52</v>
      </c>
    </row>
    <row r="262" spans="1:13" ht="18">
      <c r="A262" s="37" t="s">
        <v>9</v>
      </c>
      <c r="B262" s="100">
        <f>SUM(B266-L258)</f>
        <v>9838145</v>
      </c>
      <c r="C262" s="14">
        <f>SUM(B262*100/L254)</f>
        <v>125.4221525301105</v>
      </c>
      <c r="D262" s="103">
        <f>SUM(D266-B266)</f>
        <v>9096823</v>
      </c>
      <c r="E262" s="14">
        <f>SUM(D262*100/B262)</f>
        <v>92.46481933331944</v>
      </c>
      <c r="F262" s="106">
        <f>SUM(F266-D266)</f>
        <v>9229713</v>
      </c>
      <c r="G262" s="15">
        <f>SUM(F262*100/D262)</f>
        <v>101.46083967996299</v>
      </c>
      <c r="H262" s="109">
        <f>SUM(H266-F266)</f>
        <v>7633083</v>
      </c>
      <c r="I262" s="14">
        <f>SUM(H262*100/F262)</f>
        <v>82.70119558430473</v>
      </c>
      <c r="J262" s="109">
        <f>SUM(J266-H266)</f>
        <v>9791218</v>
      </c>
      <c r="K262" s="14">
        <f>SUM(J262*100/H262)</f>
        <v>128.27343813764372</v>
      </c>
      <c r="L262" s="109">
        <f>SUM(L266-J266)</f>
        <v>8269714</v>
      </c>
      <c r="M262" s="16">
        <f>SUM(L262*100/J262)</f>
        <v>84.46052370603944</v>
      </c>
    </row>
    <row r="263" spans="1:13" ht="22.5">
      <c r="A263" s="39" t="s">
        <v>11</v>
      </c>
      <c r="B263" s="101"/>
      <c r="C263" s="40" t="s">
        <v>73</v>
      </c>
      <c r="D263" s="104"/>
      <c r="E263" s="40" t="s">
        <v>74</v>
      </c>
      <c r="F263" s="107"/>
      <c r="G263" s="42" t="s">
        <v>75</v>
      </c>
      <c r="H263" s="110"/>
      <c r="I263" s="40" t="s">
        <v>76</v>
      </c>
      <c r="J263" s="110"/>
      <c r="K263" s="40" t="s">
        <v>77</v>
      </c>
      <c r="L263" s="110"/>
      <c r="M263" s="41" t="s">
        <v>78</v>
      </c>
    </row>
    <row r="264" spans="1:13" ht="18">
      <c r="A264" s="37" t="s">
        <v>9</v>
      </c>
      <c r="B264" s="102"/>
      <c r="C264" s="14">
        <f>SUM(B262*100/'dane zywy drob'!F12)</f>
        <v>100</v>
      </c>
      <c r="D264" s="105"/>
      <c r="E264" s="14">
        <f>SUM(D262*100/'dane zywy drob'!F13)</f>
        <v>100</v>
      </c>
      <c r="F264" s="108"/>
      <c r="G264" s="15">
        <f>SUM(F262*100/'dane zywy drob'!F14)</f>
        <v>100</v>
      </c>
      <c r="H264" s="111"/>
      <c r="I264" s="14">
        <f>SUM(H262*100/'dane zywy drob'!F15)</f>
        <v>100</v>
      </c>
      <c r="J264" s="111"/>
      <c r="K264" s="14">
        <f>SUM(J262*100/'dane zywy drob'!F16)</f>
        <v>100</v>
      </c>
      <c r="L264" s="111"/>
      <c r="M264" s="16">
        <f>SUM(L262*100/'dane zywy drob'!F17)</f>
        <v>100</v>
      </c>
    </row>
    <row r="265" spans="1:13" ht="33.75">
      <c r="A265" s="17" t="s">
        <v>6</v>
      </c>
      <c r="B265" s="18" t="s">
        <v>53</v>
      </c>
      <c r="C265" s="33" t="s">
        <v>79</v>
      </c>
      <c r="D265" s="20" t="s">
        <v>54</v>
      </c>
      <c r="E265" s="19" t="s">
        <v>80</v>
      </c>
      <c r="F265" s="20" t="s">
        <v>55</v>
      </c>
      <c r="G265" s="19" t="s">
        <v>81</v>
      </c>
      <c r="H265" s="20" t="s">
        <v>56</v>
      </c>
      <c r="I265" s="19" t="s">
        <v>82</v>
      </c>
      <c r="J265" s="20" t="s">
        <v>57</v>
      </c>
      <c r="K265" s="19" t="s">
        <v>83</v>
      </c>
      <c r="L265" s="20" t="s">
        <v>58</v>
      </c>
      <c r="M265" s="21" t="s">
        <v>84</v>
      </c>
    </row>
    <row r="266" spans="1:13" ht="18.75" thickBot="1">
      <c r="A266" s="36" t="s">
        <v>10</v>
      </c>
      <c r="B266" s="22">
        <v>52510386</v>
      </c>
      <c r="C266" s="23">
        <f>SUM(B266*100/47677138)</f>
        <v>110.13745413996956</v>
      </c>
      <c r="D266" s="24">
        <v>61607209</v>
      </c>
      <c r="E266" s="23">
        <f>SUM(D266*100/52130190)</f>
        <v>118.17952131001249</v>
      </c>
      <c r="F266" s="25">
        <v>70836922</v>
      </c>
      <c r="G266" s="23">
        <f>SUM(F266*100/63004676)</f>
        <v>112.43121383562071</v>
      </c>
      <c r="H266" s="24">
        <v>78470005</v>
      </c>
      <c r="I266" s="23">
        <v>117.6</v>
      </c>
      <c r="J266" s="24">
        <v>88261223</v>
      </c>
      <c r="K266" s="23">
        <v>118.1</v>
      </c>
      <c r="L266" s="24">
        <v>96530937</v>
      </c>
      <c r="M266" s="27">
        <f>SUM(L266*100/'dane zywy drob'!F18)</f>
        <v>100</v>
      </c>
    </row>
    <row r="267" spans="1:13" ht="12.75">
      <c r="A267" s="48" t="s">
        <v>34</v>
      </c>
      <c r="B267" s="29"/>
      <c r="C267" s="30"/>
      <c r="D267" s="29"/>
      <c r="E267" s="30"/>
      <c r="F267" s="29"/>
      <c r="G267" s="30"/>
      <c r="H267" s="29"/>
      <c r="I267" s="30"/>
      <c r="J267" s="29"/>
      <c r="K267" s="30"/>
      <c r="L267" s="29"/>
      <c r="M267" s="31"/>
    </row>
    <row r="268" spans="1:13" ht="16.5" thickBot="1">
      <c r="A268" s="112" t="s">
        <v>8</v>
      </c>
      <c r="B268" s="112"/>
      <c r="C268" s="112"/>
      <c r="D268" s="112"/>
      <c r="E268" s="112"/>
      <c r="F268" s="112"/>
      <c r="G268" s="112"/>
      <c r="H268" s="112"/>
      <c r="I268" s="112"/>
      <c r="J268" s="112"/>
      <c r="K268" s="112"/>
      <c r="L268" s="112"/>
      <c r="M268" s="112"/>
    </row>
    <row r="269" spans="1:13" ht="19.5" thickBot="1">
      <c r="A269" s="114">
        <v>2015</v>
      </c>
      <c r="B269" s="115"/>
      <c r="C269" s="115"/>
      <c r="D269" s="115"/>
      <c r="E269" s="115"/>
      <c r="F269" s="115"/>
      <c r="G269" s="115"/>
      <c r="H269" s="115"/>
      <c r="I269" s="115"/>
      <c r="J269" s="115"/>
      <c r="K269" s="115"/>
      <c r="L269" s="115"/>
      <c r="M269" s="116"/>
    </row>
    <row r="270" spans="1:13" ht="22.5">
      <c r="A270" s="9" t="s">
        <v>11</v>
      </c>
      <c r="B270" s="10" t="s">
        <v>0</v>
      </c>
      <c r="C270" s="11" t="s">
        <v>61</v>
      </c>
      <c r="D270" s="12" t="s">
        <v>1</v>
      </c>
      <c r="E270" s="11" t="s">
        <v>36</v>
      </c>
      <c r="F270" s="12" t="s">
        <v>2</v>
      </c>
      <c r="G270" s="11" t="s">
        <v>37</v>
      </c>
      <c r="H270" s="12" t="s">
        <v>3</v>
      </c>
      <c r="I270" s="11" t="s">
        <v>38</v>
      </c>
      <c r="J270" s="12" t="s">
        <v>4</v>
      </c>
      <c r="K270" s="11" t="s">
        <v>39</v>
      </c>
      <c r="L270" s="12" t="s">
        <v>5</v>
      </c>
      <c r="M270" s="13" t="s">
        <v>40</v>
      </c>
    </row>
    <row r="271" spans="1:13" ht="18">
      <c r="A271" s="37" t="s">
        <v>9</v>
      </c>
      <c r="B271" s="100">
        <f>SUM(B275-0)</f>
        <v>936526</v>
      </c>
      <c r="C271" s="14">
        <f>SUM(B271*100/'dane zywy drob'!F34)</f>
        <v>31.81939723197616</v>
      </c>
      <c r="D271" s="103">
        <f>SUM(D275-B275)</f>
        <v>2397211</v>
      </c>
      <c r="E271" s="14">
        <f>SUM(D271*100/B271)</f>
        <v>255.96844081210773</v>
      </c>
      <c r="F271" s="106">
        <f>SUM(F275-D275)</f>
        <v>1989565</v>
      </c>
      <c r="G271" s="38">
        <f>SUM(F271*100/D271)</f>
        <v>82.99498875985468</v>
      </c>
      <c r="H271" s="103">
        <f>SUM(H275-F275)</f>
        <v>2808338</v>
      </c>
      <c r="I271" s="14">
        <f>SUM(H271*100/F271)</f>
        <v>141.15336769595365</v>
      </c>
      <c r="J271" s="103">
        <f>SUM(J275-H275)</f>
        <v>696042</v>
      </c>
      <c r="K271" s="14">
        <f>SUM(J271*100/H271)</f>
        <v>24.78483715279286</v>
      </c>
      <c r="L271" s="103">
        <f>SUM(L275-J275)</f>
        <v>2187612</v>
      </c>
      <c r="M271" s="16">
        <f>SUM(L271*100/J271)</f>
        <v>314.293103002405</v>
      </c>
    </row>
    <row r="272" spans="1:13" ht="22.5">
      <c r="A272" s="39" t="s">
        <v>11</v>
      </c>
      <c r="B272" s="101"/>
      <c r="C272" s="40" t="s">
        <v>62</v>
      </c>
      <c r="D272" s="104"/>
      <c r="E272" s="40" t="s">
        <v>63</v>
      </c>
      <c r="F272" s="107"/>
      <c r="G272" s="42" t="s">
        <v>64</v>
      </c>
      <c r="H272" s="104"/>
      <c r="I272" s="40" t="s">
        <v>65</v>
      </c>
      <c r="J272" s="104"/>
      <c r="K272" s="40" t="s">
        <v>66</v>
      </c>
      <c r="L272" s="104"/>
      <c r="M272" s="41" t="s">
        <v>67</v>
      </c>
    </row>
    <row r="273" spans="1:13" ht="18">
      <c r="A273" s="37" t="s">
        <v>9</v>
      </c>
      <c r="B273" s="102"/>
      <c r="C273" s="14">
        <f>SUM(B271*100/'dane zywy drob'!F23)</f>
        <v>100</v>
      </c>
      <c r="D273" s="105"/>
      <c r="E273" s="14">
        <f>SUM(D271*100/'dane zywy drob'!F24)</f>
        <v>100</v>
      </c>
      <c r="F273" s="108"/>
      <c r="G273" s="15">
        <f>SUM(F271*100/'dane zywy drob'!F25)</f>
        <v>100</v>
      </c>
      <c r="H273" s="105"/>
      <c r="I273" s="14">
        <f>SUM(H271*100/'dane zywy drob'!F26)</f>
        <v>100</v>
      </c>
      <c r="J273" s="105"/>
      <c r="K273" s="14">
        <f>SUM(J271*100/'dane zywy drob'!F27)</f>
        <v>100</v>
      </c>
      <c r="L273" s="105"/>
      <c r="M273" s="16">
        <f>SUM(L271*100/'dane zywy drob'!F28)</f>
        <v>100</v>
      </c>
    </row>
    <row r="274" spans="1:13" ht="22.5">
      <c r="A274" s="17" t="s">
        <v>6</v>
      </c>
      <c r="B274" s="18" t="s">
        <v>41</v>
      </c>
      <c r="C274" s="19" t="s">
        <v>62</v>
      </c>
      <c r="D274" s="20" t="s">
        <v>42</v>
      </c>
      <c r="E274" s="19" t="s">
        <v>85</v>
      </c>
      <c r="F274" s="20" t="s">
        <v>43</v>
      </c>
      <c r="G274" s="19" t="s">
        <v>86</v>
      </c>
      <c r="H274" s="20" t="s">
        <v>44</v>
      </c>
      <c r="I274" s="19" t="s">
        <v>87</v>
      </c>
      <c r="J274" s="20" t="s">
        <v>59</v>
      </c>
      <c r="K274" s="19" t="s">
        <v>88</v>
      </c>
      <c r="L274" s="20" t="s">
        <v>46</v>
      </c>
      <c r="M274" s="21" t="s">
        <v>89</v>
      </c>
    </row>
    <row r="275" spans="1:13" ht="18.75" thickBot="1">
      <c r="A275" s="36" t="s">
        <v>10</v>
      </c>
      <c r="B275" s="22">
        <v>936526</v>
      </c>
      <c r="C275" s="23">
        <f>SUM(B275*100/'dane zywy drob'!F23)</f>
        <v>100</v>
      </c>
      <c r="D275" s="24">
        <v>3333737</v>
      </c>
      <c r="E275" s="23">
        <f>SUM(D275*100/3170364)</f>
        <v>105.15313068152426</v>
      </c>
      <c r="F275" s="25">
        <v>5323302</v>
      </c>
      <c r="G275" s="23">
        <f>SUM(F275*100/4536942)</f>
        <v>117.33237938682046</v>
      </c>
      <c r="H275" s="24">
        <v>8131640</v>
      </c>
      <c r="I275" s="23">
        <f>SUM(H275*100/5910732)</f>
        <v>137.57416171127366</v>
      </c>
      <c r="J275" s="24">
        <v>8827682</v>
      </c>
      <c r="K275" s="23">
        <f>SUM(J275*100/7412989)</f>
        <v>119.08397543824765</v>
      </c>
      <c r="L275" s="24">
        <v>11015294</v>
      </c>
      <c r="M275" s="27">
        <f>SUM(L275*100/10415298)</f>
        <v>105.76071851232678</v>
      </c>
    </row>
    <row r="276" spans="1:13" ht="13.5" thickBot="1">
      <c r="A276" s="28"/>
      <c r="B276" s="29"/>
      <c r="C276" s="30"/>
      <c r="D276" s="29"/>
      <c r="E276" s="30"/>
      <c r="F276" s="29"/>
      <c r="G276" s="30"/>
      <c r="H276" s="29"/>
      <c r="I276" s="30"/>
      <c r="J276" s="29"/>
      <c r="K276" s="30"/>
      <c r="L276" s="29"/>
      <c r="M276" s="31"/>
    </row>
    <row r="277" spans="1:13" ht="19.5" thickBot="1">
      <c r="A277" s="114">
        <v>2015</v>
      </c>
      <c r="B277" s="115"/>
      <c r="C277" s="115"/>
      <c r="D277" s="115"/>
      <c r="E277" s="115"/>
      <c r="F277" s="115"/>
      <c r="G277" s="115"/>
      <c r="H277" s="115"/>
      <c r="I277" s="115"/>
      <c r="J277" s="115"/>
      <c r="K277" s="115"/>
      <c r="L277" s="115"/>
      <c r="M277" s="116"/>
    </row>
    <row r="278" spans="1:13" ht="22.5">
      <c r="A278" s="9" t="s">
        <v>11</v>
      </c>
      <c r="B278" s="32" t="s">
        <v>27</v>
      </c>
      <c r="C278" s="11" t="s">
        <v>47</v>
      </c>
      <c r="D278" s="12" t="s">
        <v>28</v>
      </c>
      <c r="E278" s="11" t="s">
        <v>48</v>
      </c>
      <c r="F278" s="12" t="s">
        <v>29</v>
      </c>
      <c r="G278" s="11" t="s">
        <v>49</v>
      </c>
      <c r="H278" s="12" t="s">
        <v>30</v>
      </c>
      <c r="I278" s="11" t="s">
        <v>50</v>
      </c>
      <c r="J278" s="12" t="s">
        <v>31</v>
      </c>
      <c r="K278" s="11" t="s">
        <v>51</v>
      </c>
      <c r="L278" s="12" t="s">
        <v>35</v>
      </c>
      <c r="M278" s="13" t="s">
        <v>52</v>
      </c>
    </row>
    <row r="279" spans="1:13" ht="18">
      <c r="A279" s="37" t="s">
        <v>9</v>
      </c>
      <c r="B279" s="100">
        <f>SUM(B283-L275)</f>
        <v>2873760</v>
      </c>
      <c r="C279" s="14">
        <f>SUM(B279*100/L271)</f>
        <v>131.36515981810302</v>
      </c>
      <c r="D279" s="103">
        <f>SUM(D283-B283)</f>
        <v>1184897</v>
      </c>
      <c r="E279" s="14">
        <f>SUM(D279*100/B279)</f>
        <v>41.23159206057569</v>
      </c>
      <c r="F279" s="106">
        <f>SUM(F283-D283)</f>
        <v>2396122</v>
      </c>
      <c r="G279" s="15">
        <f>SUM(F279*100/D279)</f>
        <v>202.22196528474626</v>
      </c>
      <c r="H279" s="109">
        <f>SUM(H283-F283)</f>
        <v>1491590</v>
      </c>
      <c r="I279" s="14">
        <f>SUM(H279*100/F279)</f>
        <v>62.25016923178369</v>
      </c>
      <c r="J279" s="109">
        <f>SUM(J283-H283)</f>
        <v>2145883</v>
      </c>
      <c r="K279" s="14">
        <f>SUM(J279*100/H279)</f>
        <v>143.86547241534203</v>
      </c>
      <c r="L279" s="109">
        <f>SUM(L283-J283)</f>
        <v>2943255</v>
      </c>
      <c r="M279" s="16">
        <f>SUM(L279*100/J279)</f>
        <v>137.15822344461463</v>
      </c>
    </row>
    <row r="280" spans="1:13" ht="22.5">
      <c r="A280" s="39" t="s">
        <v>11</v>
      </c>
      <c r="B280" s="101"/>
      <c r="C280" s="40" t="s">
        <v>73</v>
      </c>
      <c r="D280" s="104"/>
      <c r="E280" s="40" t="s">
        <v>74</v>
      </c>
      <c r="F280" s="107"/>
      <c r="G280" s="42" t="s">
        <v>75</v>
      </c>
      <c r="H280" s="110"/>
      <c r="I280" s="40" t="s">
        <v>76</v>
      </c>
      <c r="J280" s="110"/>
      <c r="K280" s="40" t="s">
        <v>77</v>
      </c>
      <c r="L280" s="110"/>
      <c r="M280" s="41" t="s">
        <v>78</v>
      </c>
    </row>
    <row r="281" spans="1:13" ht="18">
      <c r="A281" s="37" t="s">
        <v>9</v>
      </c>
      <c r="B281" s="102"/>
      <c r="C281" s="14">
        <f>SUM(B279*100/'dane zywy drob'!G29)</f>
        <v>161.55056522122865</v>
      </c>
      <c r="D281" s="105"/>
      <c r="E281" s="14">
        <f>SUM(D279*100/'dane zywy drob'!F30)</f>
        <v>100</v>
      </c>
      <c r="F281" s="108"/>
      <c r="G281" s="15">
        <f>SUM(F279*100/'dane zywy drob'!F31)</f>
        <v>100</v>
      </c>
      <c r="H281" s="111"/>
      <c r="I281" s="14">
        <f>SUM(H279*100/'dane zywy drob'!F32)</f>
        <v>100</v>
      </c>
      <c r="J281" s="111"/>
      <c r="K281" s="14">
        <f>SUM(J279*100/'dane zywy drob'!F33)</f>
        <v>100</v>
      </c>
      <c r="L281" s="111"/>
      <c r="M281" s="16">
        <f>SUM(L279*100/'dane zywy drob'!F34)</f>
        <v>100</v>
      </c>
    </row>
    <row r="282" spans="1:13" ht="33.75">
      <c r="A282" s="17" t="s">
        <v>6</v>
      </c>
      <c r="B282" s="18" t="s">
        <v>53</v>
      </c>
      <c r="C282" s="34" t="s">
        <v>91</v>
      </c>
      <c r="D282" s="20" t="s">
        <v>54</v>
      </c>
      <c r="E282" s="19" t="s">
        <v>80</v>
      </c>
      <c r="F282" s="20" t="s">
        <v>55</v>
      </c>
      <c r="G282" s="19" t="s">
        <v>81</v>
      </c>
      <c r="H282" s="20" t="s">
        <v>56</v>
      </c>
      <c r="I282" s="19" t="s">
        <v>82</v>
      </c>
      <c r="J282" s="20" t="s">
        <v>60</v>
      </c>
      <c r="K282" s="19" t="s">
        <v>83</v>
      </c>
      <c r="L282" s="20" t="s">
        <v>58</v>
      </c>
      <c r="M282" s="21" t="s">
        <v>90</v>
      </c>
    </row>
    <row r="283" spans="1:13" ht="18.75" thickBot="1">
      <c r="A283" s="36" t="s">
        <v>10</v>
      </c>
      <c r="B283" s="22">
        <v>13889054</v>
      </c>
      <c r="C283" s="23">
        <f>SUM(B283*100/11690208)</f>
        <v>118.80929749068622</v>
      </c>
      <c r="D283" s="24">
        <v>15073951</v>
      </c>
      <c r="E283" s="23">
        <f>SUM(D283*100/13529008)</f>
        <v>111.41948471018718</v>
      </c>
      <c r="F283" s="25">
        <v>17470073</v>
      </c>
      <c r="G283" s="23">
        <f>SUM(F283*100/15820055)</f>
        <v>110.4299131703398</v>
      </c>
      <c r="H283" s="24">
        <v>18961663</v>
      </c>
      <c r="I283" s="23">
        <v>106.7</v>
      </c>
      <c r="J283" s="24">
        <v>21107546</v>
      </c>
      <c r="K283" s="23" t="e">
        <f>SUM(J283*100/'dane zywy drob'!AB12)</f>
        <v>#DIV/0!</v>
      </c>
      <c r="L283" s="24">
        <v>24050801</v>
      </c>
      <c r="M283" s="27">
        <f>SUM(L283*100/'dane zywy drob'!F35)</f>
        <v>100</v>
      </c>
    </row>
    <row r="284" ht="12.75">
      <c r="A284" s="48" t="s">
        <v>34</v>
      </c>
    </row>
  </sheetData>
  <sheetProtection/>
  <mergeCells count="275">
    <mergeCell ref="A28:M28"/>
    <mergeCell ref="B30:B32"/>
    <mergeCell ref="D30:D32"/>
    <mergeCell ref="F30:F32"/>
    <mergeCell ref="H30:H32"/>
    <mergeCell ref="J30:J32"/>
    <mergeCell ref="L30:L32"/>
    <mergeCell ref="A19:M19"/>
    <mergeCell ref="A20:M20"/>
    <mergeCell ref="B22:B24"/>
    <mergeCell ref="D22:D24"/>
    <mergeCell ref="F22:F24"/>
    <mergeCell ref="H22:H24"/>
    <mergeCell ref="J22:J24"/>
    <mergeCell ref="L22:L24"/>
    <mergeCell ref="A11:M11"/>
    <mergeCell ref="B13:B15"/>
    <mergeCell ref="D13:D15"/>
    <mergeCell ref="F13:F15"/>
    <mergeCell ref="H13:H15"/>
    <mergeCell ref="J13:J15"/>
    <mergeCell ref="L13:L15"/>
    <mergeCell ref="A2:M2"/>
    <mergeCell ref="A3:M3"/>
    <mergeCell ref="B5:B7"/>
    <mergeCell ref="D5:D7"/>
    <mergeCell ref="F5:F7"/>
    <mergeCell ref="H5:H7"/>
    <mergeCell ref="J5:J7"/>
    <mergeCell ref="L5:L7"/>
    <mergeCell ref="A135:M135"/>
    <mergeCell ref="B137:B139"/>
    <mergeCell ref="D137:D139"/>
    <mergeCell ref="F137:F139"/>
    <mergeCell ref="H137:H139"/>
    <mergeCell ref="J137:J139"/>
    <mergeCell ref="L137:L139"/>
    <mergeCell ref="A126:M126"/>
    <mergeCell ref="A127:M127"/>
    <mergeCell ref="B129:B131"/>
    <mergeCell ref="D129:D131"/>
    <mergeCell ref="F129:F131"/>
    <mergeCell ref="H129:H131"/>
    <mergeCell ref="J129:J131"/>
    <mergeCell ref="L129:L131"/>
    <mergeCell ref="A118:M118"/>
    <mergeCell ref="B120:B122"/>
    <mergeCell ref="D120:D122"/>
    <mergeCell ref="F120:F122"/>
    <mergeCell ref="H120:H122"/>
    <mergeCell ref="J120:J122"/>
    <mergeCell ref="L120:L122"/>
    <mergeCell ref="A74:M74"/>
    <mergeCell ref="A110:M110"/>
    <mergeCell ref="B112:B114"/>
    <mergeCell ref="D112:D114"/>
    <mergeCell ref="F112:F114"/>
    <mergeCell ref="H112:H114"/>
    <mergeCell ref="J112:J114"/>
    <mergeCell ref="L112:L114"/>
    <mergeCell ref="A75:M75"/>
    <mergeCell ref="B77:B79"/>
    <mergeCell ref="A179:M179"/>
    <mergeCell ref="H164:H166"/>
    <mergeCell ref="J164:J166"/>
    <mergeCell ref="L164:L166"/>
    <mergeCell ref="A170:M170"/>
    <mergeCell ref="B172:B174"/>
    <mergeCell ref="D172:D174"/>
    <mergeCell ref="F172:F174"/>
    <mergeCell ref="H172:H174"/>
    <mergeCell ref="J172:J174"/>
    <mergeCell ref="L172:L174"/>
    <mergeCell ref="A161:M161"/>
    <mergeCell ref="A162:M162"/>
    <mergeCell ref="B164:B166"/>
    <mergeCell ref="D164:D166"/>
    <mergeCell ref="F164:F166"/>
    <mergeCell ref="B155:B157"/>
    <mergeCell ref="D155:D157"/>
    <mergeCell ref="F155:F157"/>
    <mergeCell ref="H155:H157"/>
    <mergeCell ref="J155:J157"/>
    <mergeCell ref="L155:L157"/>
    <mergeCell ref="D147:D149"/>
    <mergeCell ref="F147:F149"/>
    <mergeCell ref="H147:H149"/>
    <mergeCell ref="J147:J149"/>
    <mergeCell ref="L147:L149"/>
    <mergeCell ref="A153:M153"/>
    <mergeCell ref="A205:M205"/>
    <mergeCell ref="B207:B209"/>
    <mergeCell ref="D207:D209"/>
    <mergeCell ref="F207:F209"/>
    <mergeCell ref="H207:H209"/>
    <mergeCell ref="J207:J209"/>
    <mergeCell ref="L207:L209"/>
    <mergeCell ref="A196:M196"/>
    <mergeCell ref="A197:M197"/>
    <mergeCell ref="B199:B201"/>
    <mergeCell ref="D199:D201"/>
    <mergeCell ref="F199:F201"/>
    <mergeCell ref="H199:H201"/>
    <mergeCell ref="J199:J201"/>
    <mergeCell ref="L199:L201"/>
    <mergeCell ref="A188:M188"/>
    <mergeCell ref="B190:B192"/>
    <mergeCell ref="D190:D192"/>
    <mergeCell ref="F190:F192"/>
    <mergeCell ref="H190:H192"/>
    <mergeCell ref="J190:J192"/>
    <mergeCell ref="L190:L192"/>
    <mergeCell ref="A144:M144"/>
    <mergeCell ref="A180:M180"/>
    <mergeCell ref="B182:B184"/>
    <mergeCell ref="D182:D184"/>
    <mergeCell ref="F182:F184"/>
    <mergeCell ref="H182:H184"/>
    <mergeCell ref="J182:J184"/>
    <mergeCell ref="L182:L184"/>
    <mergeCell ref="A145:M145"/>
    <mergeCell ref="B147:B149"/>
    <mergeCell ref="A1:M1"/>
    <mergeCell ref="A251:M251"/>
    <mergeCell ref="A252:M252"/>
    <mergeCell ref="B254:B256"/>
    <mergeCell ref="D254:D256"/>
    <mergeCell ref="F254:F256"/>
    <mergeCell ref="H254:H256"/>
    <mergeCell ref="J254:J256"/>
    <mergeCell ref="L254:L256"/>
    <mergeCell ref="A214:M214"/>
    <mergeCell ref="A260:M260"/>
    <mergeCell ref="B262:B264"/>
    <mergeCell ref="D262:D264"/>
    <mergeCell ref="F262:F264"/>
    <mergeCell ref="H262:H264"/>
    <mergeCell ref="J262:J264"/>
    <mergeCell ref="L262:L264"/>
    <mergeCell ref="A268:M268"/>
    <mergeCell ref="A269:M269"/>
    <mergeCell ref="B271:B273"/>
    <mergeCell ref="D271:D273"/>
    <mergeCell ref="F271:F273"/>
    <mergeCell ref="H271:H273"/>
    <mergeCell ref="J271:J273"/>
    <mergeCell ref="L271:L273"/>
    <mergeCell ref="A277:M277"/>
    <mergeCell ref="B279:B281"/>
    <mergeCell ref="D279:D281"/>
    <mergeCell ref="F279:F281"/>
    <mergeCell ref="H279:H281"/>
    <mergeCell ref="J279:J281"/>
    <mergeCell ref="L279:L281"/>
    <mergeCell ref="A215:M215"/>
    <mergeCell ref="B217:B219"/>
    <mergeCell ref="D217:D219"/>
    <mergeCell ref="F217:F219"/>
    <mergeCell ref="H217:H219"/>
    <mergeCell ref="J217:J219"/>
    <mergeCell ref="L217:L219"/>
    <mergeCell ref="A223:M223"/>
    <mergeCell ref="B225:B227"/>
    <mergeCell ref="D225:D227"/>
    <mergeCell ref="F225:F227"/>
    <mergeCell ref="H225:H227"/>
    <mergeCell ref="J225:J227"/>
    <mergeCell ref="L225:L227"/>
    <mergeCell ref="A231:M231"/>
    <mergeCell ref="A232:M232"/>
    <mergeCell ref="B234:B236"/>
    <mergeCell ref="D234:D236"/>
    <mergeCell ref="F234:F236"/>
    <mergeCell ref="H234:H236"/>
    <mergeCell ref="J234:J236"/>
    <mergeCell ref="L234:L236"/>
    <mergeCell ref="A248:M248"/>
    <mergeCell ref="A249:M249"/>
    <mergeCell ref="A247:M247"/>
    <mergeCell ref="A240:M240"/>
    <mergeCell ref="B242:B244"/>
    <mergeCell ref="D242:D244"/>
    <mergeCell ref="F242:F244"/>
    <mergeCell ref="H242:H244"/>
    <mergeCell ref="J242:J244"/>
    <mergeCell ref="L242:L244"/>
    <mergeCell ref="D77:D79"/>
    <mergeCell ref="F77:F79"/>
    <mergeCell ref="H77:H79"/>
    <mergeCell ref="J77:J79"/>
    <mergeCell ref="L77:L79"/>
    <mergeCell ref="A83:M83"/>
    <mergeCell ref="B85:B87"/>
    <mergeCell ref="D85:D87"/>
    <mergeCell ref="F85:F87"/>
    <mergeCell ref="H85:H87"/>
    <mergeCell ref="J85:J87"/>
    <mergeCell ref="L85:L87"/>
    <mergeCell ref="A91:M91"/>
    <mergeCell ref="A92:M92"/>
    <mergeCell ref="B94:B96"/>
    <mergeCell ref="D94:D96"/>
    <mergeCell ref="F94:F96"/>
    <mergeCell ref="H94:H96"/>
    <mergeCell ref="J94:J96"/>
    <mergeCell ref="L94:L96"/>
    <mergeCell ref="A109:M109"/>
    <mergeCell ref="A100:M100"/>
    <mergeCell ref="B102:B104"/>
    <mergeCell ref="D102:D104"/>
    <mergeCell ref="F102:F104"/>
    <mergeCell ref="H102:H104"/>
    <mergeCell ref="J102:J104"/>
    <mergeCell ref="L102:L104"/>
    <mergeCell ref="A38:M38"/>
    <mergeCell ref="A39:M39"/>
    <mergeCell ref="B41:B43"/>
    <mergeCell ref="D41:D43"/>
    <mergeCell ref="F41:F43"/>
    <mergeCell ref="H41:H43"/>
    <mergeCell ref="J41:J43"/>
    <mergeCell ref="L41:L43"/>
    <mergeCell ref="A47:M47"/>
    <mergeCell ref="B49:B51"/>
    <mergeCell ref="D49:D51"/>
    <mergeCell ref="F49:F51"/>
    <mergeCell ref="H49:H51"/>
    <mergeCell ref="J49:J51"/>
    <mergeCell ref="L49:L51"/>
    <mergeCell ref="A55:M55"/>
    <mergeCell ref="A56:M56"/>
    <mergeCell ref="B58:B60"/>
    <mergeCell ref="D58:D60"/>
    <mergeCell ref="F58:F60"/>
    <mergeCell ref="H58:H60"/>
    <mergeCell ref="J58:J60"/>
    <mergeCell ref="L58:L60"/>
    <mergeCell ref="A64:M64"/>
    <mergeCell ref="B66:B68"/>
    <mergeCell ref="D66:D68"/>
    <mergeCell ref="F66:F68"/>
    <mergeCell ref="H66:H68"/>
    <mergeCell ref="J66:J68"/>
    <mergeCell ref="L66:L68"/>
    <mergeCell ref="O2:AA2"/>
    <mergeCell ref="O3:AA3"/>
    <mergeCell ref="P5:P7"/>
    <mergeCell ref="R5:R7"/>
    <mergeCell ref="T5:T7"/>
    <mergeCell ref="V5:V7"/>
    <mergeCell ref="X5:X7"/>
    <mergeCell ref="Z5:Z7"/>
    <mergeCell ref="O11:AA11"/>
    <mergeCell ref="P13:P15"/>
    <mergeCell ref="R13:R15"/>
    <mergeCell ref="T13:T15"/>
    <mergeCell ref="V13:V15"/>
    <mergeCell ref="X13:X15"/>
    <mergeCell ref="Z13:Z15"/>
    <mergeCell ref="O19:AA19"/>
    <mergeCell ref="O20:AA20"/>
    <mergeCell ref="P22:P24"/>
    <mergeCell ref="R22:R24"/>
    <mergeCell ref="T22:T24"/>
    <mergeCell ref="V22:V24"/>
    <mergeCell ref="X22:X24"/>
    <mergeCell ref="Z22:Z24"/>
    <mergeCell ref="X39:X41"/>
    <mergeCell ref="O28:AA28"/>
    <mergeCell ref="P30:P32"/>
    <mergeCell ref="R30:R32"/>
    <mergeCell ref="T30:T32"/>
    <mergeCell ref="V30:V32"/>
    <mergeCell ref="X30:X32"/>
    <mergeCell ref="Z30:Z3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2" tint="-0.09996999800205231"/>
  </sheetPr>
  <dimension ref="A1:AB45"/>
  <sheetViews>
    <sheetView zoomScalePageLayoutView="0" workbookViewId="0" topLeftCell="F1">
      <selection activeCell="O25" sqref="O25"/>
    </sheetView>
  </sheetViews>
  <sheetFormatPr defaultColWidth="9.140625" defaultRowHeight="12.75"/>
  <cols>
    <col min="1" max="1" width="9.8515625" style="0" customWidth="1"/>
    <col min="2" max="2" width="12.57421875" style="0" bestFit="1" customWidth="1"/>
    <col min="3" max="3" width="12.7109375" style="0" bestFit="1" customWidth="1"/>
    <col min="4" max="4" width="12.57421875" style="0" customWidth="1"/>
    <col min="5" max="7" width="12.7109375" style="0" customWidth="1"/>
    <col min="8" max="8" width="14.140625" style="0" bestFit="1" customWidth="1"/>
    <col min="9" max="9" width="14.57421875" style="0" customWidth="1"/>
    <col min="10" max="10" width="14.140625" style="0" bestFit="1" customWidth="1"/>
    <col min="11" max="11" width="14.140625" style="0" customWidth="1"/>
    <col min="12" max="14" width="16.00390625" style="0" customWidth="1"/>
    <col min="28" max="28" width="10.140625" style="0" bestFit="1" customWidth="1"/>
  </cols>
  <sheetData>
    <row r="1" spans="1:14" ht="15">
      <c r="A1" s="120" t="s">
        <v>210</v>
      </c>
      <c r="B1" s="120"/>
      <c r="C1" s="120"/>
      <c r="D1" s="120"/>
      <c r="E1" s="120"/>
      <c r="F1" s="43"/>
      <c r="G1" s="43"/>
      <c r="H1" s="43"/>
      <c r="I1" s="43"/>
      <c r="J1" s="43"/>
      <c r="K1" s="43"/>
      <c r="L1" s="43"/>
      <c r="M1" s="43"/>
      <c r="N1" s="43"/>
    </row>
    <row r="2" ht="12.75">
      <c r="Q2" s="35"/>
    </row>
    <row r="3" spans="1:14" ht="12.75">
      <c r="A3" s="118" t="s">
        <v>7</v>
      </c>
      <c r="B3" s="118"/>
      <c r="C3" s="118"/>
      <c r="D3" s="118"/>
      <c r="E3" s="118"/>
      <c r="F3" s="118"/>
      <c r="G3" s="118"/>
      <c r="H3" s="118"/>
      <c r="I3" s="118"/>
      <c r="J3" s="118"/>
      <c r="K3" s="118"/>
      <c r="L3" s="79"/>
      <c r="M3" s="79"/>
      <c r="N3" s="79"/>
    </row>
    <row r="4" spans="1:14" ht="15">
      <c r="A4" s="119" t="s">
        <v>26</v>
      </c>
      <c r="B4" s="119"/>
      <c r="C4" s="119"/>
      <c r="D4" s="119"/>
      <c r="E4" s="119"/>
      <c r="F4" s="119"/>
      <c r="G4" s="119"/>
      <c r="H4" s="119"/>
      <c r="I4" s="119"/>
      <c r="J4" s="119"/>
      <c r="K4" s="119"/>
      <c r="L4" s="80"/>
      <c r="M4" s="80"/>
      <c r="N4" s="80"/>
    </row>
    <row r="5" spans="1:14" ht="18">
      <c r="A5" s="2" t="s">
        <v>12</v>
      </c>
      <c r="B5" s="6">
        <v>2011</v>
      </c>
      <c r="C5" s="6">
        <v>2012</v>
      </c>
      <c r="D5" s="6">
        <v>2013</v>
      </c>
      <c r="E5" s="6">
        <v>2014</v>
      </c>
      <c r="F5" s="6">
        <v>2015</v>
      </c>
      <c r="G5" s="6">
        <v>2016</v>
      </c>
      <c r="H5" s="6">
        <v>2017</v>
      </c>
      <c r="I5" s="6">
        <v>2018</v>
      </c>
      <c r="J5" s="72">
        <v>2019</v>
      </c>
      <c r="K5" s="6">
        <v>2020</v>
      </c>
      <c r="L5" s="6">
        <v>2021</v>
      </c>
      <c r="M5" s="6">
        <v>2022</v>
      </c>
      <c r="N5" s="6" t="s">
        <v>519</v>
      </c>
    </row>
    <row r="6" spans="1:14" ht="15">
      <c r="A6" s="3" t="s">
        <v>13</v>
      </c>
      <c r="B6" s="7">
        <v>2760355</v>
      </c>
      <c r="C6" s="7">
        <v>2197138</v>
      </c>
      <c r="D6" s="7">
        <v>4028669</v>
      </c>
      <c r="E6" s="7">
        <v>8046062</v>
      </c>
      <c r="F6" s="7">
        <v>3397033</v>
      </c>
      <c r="G6" s="7">
        <v>3470609</v>
      </c>
      <c r="H6" s="7">
        <v>4064921</v>
      </c>
      <c r="I6" s="7">
        <v>4415600</v>
      </c>
      <c r="J6" s="73">
        <v>8808932</v>
      </c>
      <c r="K6" s="7">
        <v>8345843</v>
      </c>
      <c r="L6" s="7">
        <v>7236196</v>
      </c>
      <c r="M6" s="7">
        <v>10832494</v>
      </c>
      <c r="N6" s="7">
        <v>11829352</v>
      </c>
    </row>
    <row r="7" spans="1:14" ht="15">
      <c r="A7" s="3" t="s">
        <v>14</v>
      </c>
      <c r="B7" s="7">
        <v>4611972</v>
      </c>
      <c r="C7" s="7">
        <v>4035128</v>
      </c>
      <c r="D7" s="7">
        <v>2564101</v>
      </c>
      <c r="E7" s="7">
        <v>5033321</v>
      </c>
      <c r="F7" s="7">
        <v>6987389</v>
      </c>
      <c r="G7" s="7">
        <v>5120071</v>
      </c>
      <c r="H7" s="7">
        <v>5821139</v>
      </c>
      <c r="I7" s="7">
        <v>5745147</v>
      </c>
      <c r="J7" s="73">
        <v>7201967</v>
      </c>
      <c r="K7" s="7">
        <v>6130939</v>
      </c>
      <c r="L7" s="7">
        <v>5750419</v>
      </c>
      <c r="M7" s="7">
        <v>9646424</v>
      </c>
      <c r="N7" s="7">
        <v>9337496</v>
      </c>
    </row>
    <row r="8" spans="1:27" ht="15">
      <c r="A8" s="3" t="s">
        <v>15</v>
      </c>
      <c r="B8" s="7">
        <v>4928821</v>
      </c>
      <c r="C8" s="7">
        <v>4102073</v>
      </c>
      <c r="D8" s="7">
        <v>2840084</v>
      </c>
      <c r="E8" s="7">
        <v>6607666</v>
      </c>
      <c r="F8" s="7">
        <v>7482548</v>
      </c>
      <c r="G8" s="7">
        <v>8428014</v>
      </c>
      <c r="H8" s="7">
        <v>6768344</v>
      </c>
      <c r="I8" s="7">
        <v>6380415</v>
      </c>
      <c r="J8" s="73">
        <v>6958969</v>
      </c>
      <c r="K8" s="7">
        <v>5690611</v>
      </c>
      <c r="L8" s="7">
        <v>8672004</v>
      </c>
      <c r="M8" s="7">
        <v>10981864</v>
      </c>
      <c r="N8" s="7">
        <v>12729993</v>
      </c>
      <c r="AA8" s="35"/>
    </row>
    <row r="9" spans="1:14" ht="15">
      <c r="A9" s="3" t="s">
        <v>16</v>
      </c>
      <c r="B9" s="7">
        <v>3509846</v>
      </c>
      <c r="C9" s="7">
        <v>2840311</v>
      </c>
      <c r="D9" s="7">
        <v>5321988</v>
      </c>
      <c r="E9" s="7">
        <v>7158866</v>
      </c>
      <c r="F9" s="7">
        <v>9567060</v>
      </c>
      <c r="G9" s="7">
        <v>9926162</v>
      </c>
      <c r="H9" s="7">
        <v>11428342</v>
      </c>
      <c r="I9" s="7">
        <v>10846121</v>
      </c>
      <c r="J9" s="73">
        <v>9251863</v>
      </c>
      <c r="K9" s="7">
        <v>9177580</v>
      </c>
      <c r="L9" s="7">
        <v>8918254</v>
      </c>
      <c r="M9" s="7">
        <v>10557871</v>
      </c>
      <c r="N9" s="7">
        <v>12250949</v>
      </c>
    </row>
    <row r="10" spans="1:28" ht="15">
      <c r="A10" s="3" t="s">
        <v>17</v>
      </c>
      <c r="B10" s="7">
        <v>5118550</v>
      </c>
      <c r="C10" s="7">
        <v>4423091</v>
      </c>
      <c r="D10" s="7">
        <v>4439285</v>
      </c>
      <c r="E10" s="7">
        <v>7841375</v>
      </c>
      <c r="F10" s="7">
        <v>7394186</v>
      </c>
      <c r="G10" s="7">
        <v>3305409</v>
      </c>
      <c r="H10" s="7">
        <v>9591403</v>
      </c>
      <c r="I10" s="7">
        <v>7480324</v>
      </c>
      <c r="J10" s="73">
        <v>9661150</v>
      </c>
      <c r="K10" s="7">
        <v>9284837</v>
      </c>
      <c r="L10" s="7">
        <v>9692298</v>
      </c>
      <c r="M10" s="7">
        <v>16545191</v>
      </c>
      <c r="N10" s="7">
        <v>15564837</v>
      </c>
      <c r="AB10" s="35"/>
    </row>
    <row r="11" spans="1:14" ht="15">
      <c r="A11" s="3" t="s">
        <v>18</v>
      </c>
      <c r="B11" s="7">
        <v>5106062</v>
      </c>
      <c r="C11" s="7">
        <v>5696405</v>
      </c>
      <c r="D11" s="7">
        <v>7031776</v>
      </c>
      <c r="E11" s="8">
        <v>7879229</v>
      </c>
      <c r="F11" s="8">
        <v>7844025</v>
      </c>
      <c r="G11" s="8">
        <v>10484379</v>
      </c>
      <c r="H11" s="8">
        <v>10929127</v>
      </c>
      <c r="I11" s="8">
        <v>9708082</v>
      </c>
      <c r="J11" s="74">
        <v>10242922</v>
      </c>
      <c r="K11" s="8">
        <v>11388944</v>
      </c>
      <c r="L11" s="8">
        <v>11131089</v>
      </c>
      <c r="M11" s="8">
        <v>14895278</v>
      </c>
      <c r="N11" s="8">
        <v>13428607</v>
      </c>
    </row>
    <row r="12" spans="1:28" ht="15">
      <c r="A12" s="3" t="s">
        <v>19</v>
      </c>
      <c r="B12" s="7">
        <v>3128558</v>
      </c>
      <c r="C12" s="7">
        <v>5287350</v>
      </c>
      <c r="D12" s="7">
        <v>6526741</v>
      </c>
      <c r="E12" s="7">
        <v>6720779</v>
      </c>
      <c r="F12" s="7">
        <v>9838145</v>
      </c>
      <c r="G12" s="7">
        <v>10520110</v>
      </c>
      <c r="H12" s="7">
        <v>8409985</v>
      </c>
      <c r="I12" s="7">
        <v>7043428</v>
      </c>
      <c r="J12" s="73">
        <v>10647734</v>
      </c>
      <c r="K12" s="7">
        <v>10566000</v>
      </c>
      <c r="L12" s="7">
        <v>14184172</v>
      </c>
      <c r="M12" s="7">
        <v>13363479</v>
      </c>
      <c r="N12" s="7">
        <v>15272446</v>
      </c>
      <c r="AB12" s="35"/>
    </row>
    <row r="13" spans="1:14" ht="15">
      <c r="A13" s="3" t="s">
        <v>20</v>
      </c>
      <c r="B13" s="7">
        <v>4465055</v>
      </c>
      <c r="C13" s="7">
        <v>4996904</v>
      </c>
      <c r="D13" s="7">
        <v>6544522</v>
      </c>
      <c r="E13" s="8">
        <v>5100671</v>
      </c>
      <c r="F13" s="8">
        <v>9096823</v>
      </c>
      <c r="G13" s="8">
        <v>8450447</v>
      </c>
      <c r="H13" s="8">
        <v>6852508</v>
      </c>
      <c r="I13" s="8">
        <v>12886025</v>
      </c>
      <c r="J13" s="74">
        <v>9196082</v>
      </c>
      <c r="K13" s="8">
        <v>6591130</v>
      </c>
      <c r="L13" s="8">
        <v>9667921</v>
      </c>
      <c r="M13" s="8">
        <v>12594926</v>
      </c>
      <c r="N13" s="8">
        <v>13514528</v>
      </c>
    </row>
    <row r="14" spans="1:14" ht="15">
      <c r="A14" s="3" t="s">
        <v>21</v>
      </c>
      <c r="B14" s="7">
        <v>3992482</v>
      </c>
      <c r="C14" s="7">
        <v>4260211</v>
      </c>
      <c r="D14" s="7">
        <v>7298023</v>
      </c>
      <c r="E14" s="7">
        <v>8616707</v>
      </c>
      <c r="F14" s="7">
        <v>9229713</v>
      </c>
      <c r="G14" s="7">
        <v>10680369</v>
      </c>
      <c r="H14" s="7">
        <v>11629397</v>
      </c>
      <c r="I14" s="8">
        <v>11317395</v>
      </c>
      <c r="J14" s="74">
        <v>8110179</v>
      </c>
      <c r="K14" s="8">
        <v>10574594</v>
      </c>
      <c r="L14" s="8">
        <v>12244090</v>
      </c>
      <c r="M14" s="8">
        <v>15435254</v>
      </c>
      <c r="N14" s="8">
        <v>13617971</v>
      </c>
    </row>
    <row r="15" spans="1:14" ht="15">
      <c r="A15" s="3" t="s">
        <v>22</v>
      </c>
      <c r="B15" s="7">
        <v>2789405</v>
      </c>
      <c r="C15" s="7">
        <v>6751355</v>
      </c>
      <c r="D15" s="7">
        <v>6771430</v>
      </c>
      <c r="E15" s="7">
        <v>8850484</v>
      </c>
      <c r="F15" s="7">
        <v>7633083</v>
      </c>
      <c r="G15" s="7">
        <v>6108361</v>
      </c>
      <c r="H15" s="7">
        <v>8185554</v>
      </c>
      <c r="I15" s="7">
        <v>7815838</v>
      </c>
      <c r="J15" s="73">
        <v>9324806</v>
      </c>
      <c r="K15" s="7">
        <v>8723860</v>
      </c>
      <c r="L15" s="7">
        <v>10116799</v>
      </c>
      <c r="M15" s="7">
        <v>14008190</v>
      </c>
      <c r="N15" s="7">
        <v>8257976</v>
      </c>
    </row>
    <row r="16" spans="1:14" ht="15">
      <c r="A16" s="3" t="s">
        <v>23</v>
      </c>
      <c r="B16" s="7">
        <v>5396550</v>
      </c>
      <c r="C16" s="7">
        <v>5616526</v>
      </c>
      <c r="D16" s="7">
        <v>4016655</v>
      </c>
      <c r="E16" s="7">
        <v>7351572</v>
      </c>
      <c r="F16" s="7">
        <v>9791218</v>
      </c>
      <c r="G16" s="7">
        <v>13834084</v>
      </c>
      <c r="H16" s="7">
        <v>7195713</v>
      </c>
      <c r="I16" s="7">
        <v>8303450</v>
      </c>
      <c r="J16" s="73">
        <v>10092801</v>
      </c>
      <c r="K16" s="7">
        <v>8115376</v>
      </c>
      <c r="L16" s="7">
        <v>11580987</v>
      </c>
      <c r="M16" s="7">
        <v>12785007</v>
      </c>
      <c r="N16" s="7"/>
    </row>
    <row r="17" spans="1:14" ht="15">
      <c r="A17" s="3" t="s">
        <v>24</v>
      </c>
      <c r="B17" s="7">
        <v>10909419</v>
      </c>
      <c r="C17" s="7">
        <v>818054</v>
      </c>
      <c r="D17" s="7">
        <v>12669878</v>
      </c>
      <c r="E17" s="7">
        <v>9054993</v>
      </c>
      <c r="F17" s="7">
        <v>8269714</v>
      </c>
      <c r="G17" s="7">
        <v>5979850</v>
      </c>
      <c r="H17" s="7">
        <v>12861816</v>
      </c>
      <c r="I17" s="7">
        <v>8762284</v>
      </c>
      <c r="J17" s="73">
        <v>7892327</v>
      </c>
      <c r="K17" s="7">
        <v>9181282</v>
      </c>
      <c r="L17" s="7">
        <v>9509933</v>
      </c>
      <c r="M17" s="7">
        <v>13023569</v>
      </c>
      <c r="N17" s="7"/>
    </row>
    <row r="18" spans="1:14" ht="12.75">
      <c r="A18" s="4" t="s">
        <v>25</v>
      </c>
      <c r="B18" s="5">
        <f aca="true" t="shared" si="0" ref="B18:G18">SUM(B6:B17)</f>
        <v>56717075</v>
      </c>
      <c r="C18" s="5">
        <f t="shared" si="0"/>
        <v>51024546</v>
      </c>
      <c r="D18" s="5">
        <f t="shared" si="0"/>
        <v>70053152</v>
      </c>
      <c r="E18" s="5">
        <f t="shared" si="0"/>
        <v>88261725</v>
      </c>
      <c r="F18" s="5">
        <f t="shared" si="0"/>
        <v>96530937</v>
      </c>
      <c r="G18" s="5">
        <f t="shared" si="0"/>
        <v>96307865</v>
      </c>
      <c r="H18" s="5">
        <f aca="true" t="shared" si="1" ref="H18:M18">SUM(H6:H17)</f>
        <v>103738249</v>
      </c>
      <c r="I18" s="5">
        <f t="shared" si="1"/>
        <v>100704109</v>
      </c>
      <c r="J18" s="75">
        <f t="shared" si="1"/>
        <v>107389732</v>
      </c>
      <c r="K18" s="5">
        <f t="shared" si="1"/>
        <v>103770996</v>
      </c>
      <c r="L18" s="5">
        <f t="shared" si="1"/>
        <v>118704162</v>
      </c>
      <c r="M18" s="5">
        <f t="shared" si="1"/>
        <v>154669547</v>
      </c>
      <c r="N18" s="5">
        <f>SUM(N6:N17)</f>
        <v>125804155</v>
      </c>
    </row>
    <row r="19" spans="1:14" ht="16.5" customHeight="1">
      <c r="A19" s="129" t="s">
        <v>213</v>
      </c>
      <c r="B19" s="129"/>
      <c r="C19" s="1"/>
      <c r="D19" s="1"/>
      <c r="E19" s="1"/>
      <c r="F19" s="1"/>
      <c r="G19" s="1"/>
      <c r="H19" s="1"/>
      <c r="I19" s="1"/>
      <c r="J19" s="1"/>
      <c r="K19" s="1"/>
      <c r="L19" s="1"/>
      <c r="M19" s="1"/>
      <c r="N19" s="1"/>
    </row>
    <row r="20" spans="1:14" ht="12.75">
      <c r="A20" s="118" t="s">
        <v>8</v>
      </c>
      <c r="B20" s="118"/>
      <c r="C20" s="118"/>
      <c r="D20" s="118"/>
      <c r="E20" s="118"/>
      <c r="F20" s="118"/>
      <c r="G20" s="118"/>
      <c r="H20" s="118"/>
      <c r="I20" s="118"/>
      <c r="J20" s="118"/>
      <c r="K20" s="118"/>
      <c r="L20" s="79"/>
      <c r="M20" s="79"/>
      <c r="N20" s="79"/>
    </row>
    <row r="21" spans="1:14" ht="15">
      <c r="A21" s="119" t="s">
        <v>26</v>
      </c>
      <c r="B21" s="119"/>
      <c r="C21" s="119"/>
      <c r="D21" s="119"/>
      <c r="E21" s="119"/>
      <c r="F21" s="119"/>
      <c r="G21" s="119"/>
      <c r="H21" s="119"/>
      <c r="I21" s="119"/>
      <c r="J21" s="119"/>
      <c r="K21" s="119"/>
      <c r="L21" s="80"/>
      <c r="M21" s="80"/>
      <c r="N21" s="80"/>
    </row>
    <row r="22" spans="1:14" ht="18">
      <c r="A22" s="2" t="s">
        <v>12</v>
      </c>
      <c r="B22" s="6">
        <v>2011</v>
      </c>
      <c r="C22" s="6">
        <v>2012</v>
      </c>
      <c r="D22" s="6">
        <v>2013</v>
      </c>
      <c r="E22" s="6">
        <v>2014</v>
      </c>
      <c r="F22" s="85">
        <v>2015</v>
      </c>
      <c r="G22" s="6" t="s">
        <v>518</v>
      </c>
      <c r="H22" s="6">
        <v>2017</v>
      </c>
      <c r="I22" s="6">
        <v>2018</v>
      </c>
      <c r="J22" s="6">
        <v>2019</v>
      </c>
      <c r="K22" s="6">
        <v>2020</v>
      </c>
      <c r="L22" s="6">
        <v>2021</v>
      </c>
      <c r="M22" s="6">
        <v>2022</v>
      </c>
      <c r="N22" s="6" t="s">
        <v>519</v>
      </c>
    </row>
    <row r="23" spans="1:14" ht="15.75" thickBot="1">
      <c r="A23" s="3" t="s">
        <v>13</v>
      </c>
      <c r="B23" s="7">
        <v>132697</v>
      </c>
      <c r="C23" s="7">
        <v>1145642</v>
      </c>
      <c r="D23" s="7">
        <v>592734</v>
      </c>
      <c r="E23" s="7">
        <v>1432871</v>
      </c>
      <c r="F23" s="7">
        <v>936526</v>
      </c>
      <c r="G23" s="7">
        <v>2441816</v>
      </c>
      <c r="H23" s="7">
        <v>328202</v>
      </c>
      <c r="I23" s="7">
        <v>1347919</v>
      </c>
      <c r="J23" s="7">
        <v>3067666</v>
      </c>
      <c r="K23" s="7">
        <v>3342872</v>
      </c>
      <c r="L23" s="7">
        <v>3784197</v>
      </c>
      <c r="M23" s="7">
        <v>4826978</v>
      </c>
      <c r="N23" s="22">
        <v>2402660</v>
      </c>
    </row>
    <row r="24" spans="1:14" ht="15">
      <c r="A24" s="3" t="s">
        <v>14</v>
      </c>
      <c r="B24" s="7">
        <v>408076</v>
      </c>
      <c r="C24" s="7">
        <v>248924</v>
      </c>
      <c r="D24" s="7">
        <v>732193</v>
      </c>
      <c r="E24" s="7">
        <v>1737493</v>
      </c>
      <c r="F24" s="7">
        <v>2397211</v>
      </c>
      <c r="G24" s="7">
        <v>2790543</v>
      </c>
      <c r="H24" s="7">
        <v>462915</v>
      </c>
      <c r="I24" s="7">
        <v>2586081</v>
      </c>
      <c r="J24" s="7">
        <v>3352928</v>
      </c>
      <c r="K24" s="7">
        <v>2004300</v>
      </c>
      <c r="L24" s="7">
        <v>1672061</v>
      </c>
      <c r="M24" s="7">
        <v>3046784</v>
      </c>
      <c r="N24" s="7">
        <v>1701885</v>
      </c>
    </row>
    <row r="25" spans="1:14" ht="15">
      <c r="A25" s="3" t="s">
        <v>15</v>
      </c>
      <c r="B25" s="7">
        <v>271033</v>
      </c>
      <c r="C25" s="7">
        <v>1243939</v>
      </c>
      <c r="D25" s="7">
        <v>1259530</v>
      </c>
      <c r="E25" s="7">
        <v>1366578</v>
      </c>
      <c r="F25" s="7">
        <v>1989565</v>
      </c>
      <c r="G25" s="7">
        <v>3306278</v>
      </c>
      <c r="H25" s="7">
        <v>2867501</v>
      </c>
      <c r="I25" s="7">
        <v>1639625</v>
      </c>
      <c r="J25" s="7">
        <v>2473943</v>
      </c>
      <c r="K25" s="7">
        <v>2105467</v>
      </c>
      <c r="L25" s="7">
        <v>2686074</v>
      </c>
      <c r="M25" s="7">
        <v>2771871</v>
      </c>
      <c r="N25" s="7">
        <v>3787907</v>
      </c>
    </row>
    <row r="26" spans="1:14" ht="15">
      <c r="A26" s="3" t="s">
        <v>16</v>
      </c>
      <c r="B26" s="7">
        <v>385498</v>
      </c>
      <c r="C26" s="7">
        <v>1106049</v>
      </c>
      <c r="D26" s="7">
        <v>1055274</v>
      </c>
      <c r="E26" s="7">
        <v>1373790</v>
      </c>
      <c r="F26" s="7">
        <v>2808338</v>
      </c>
      <c r="G26" s="7">
        <v>1843390</v>
      </c>
      <c r="H26" s="7">
        <v>766733</v>
      </c>
      <c r="I26" s="7">
        <v>1131531</v>
      </c>
      <c r="J26" s="7">
        <v>2184320</v>
      </c>
      <c r="K26" s="7">
        <v>2472479</v>
      </c>
      <c r="L26" s="7">
        <v>2335548</v>
      </c>
      <c r="M26" s="7">
        <v>934315</v>
      </c>
      <c r="N26" s="7">
        <v>1237028</v>
      </c>
    </row>
    <row r="27" spans="1:14" ht="15">
      <c r="A27" s="3" t="s">
        <v>17</v>
      </c>
      <c r="B27" s="7">
        <v>1292885</v>
      </c>
      <c r="C27" s="7">
        <v>898858</v>
      </c>
      <c r="D27" s="7">
        <v>3588290</v>
      </c>
      <c r="E27" s="7">
        <v>1502257</v>
      </c>
      <c r="F27" s="7">
        <v>696042</v>
      </c>
      <c r="G27" s="7">
        <v>1461566</v>
      </c>
      <c r="H27" s="7">
        <v>2437941</v>
      </c>
      <c r="I27" s="7">
        <v>2670665</v>
      </c>
      <c r="J27" s="7">
        <v>3207472</v>
      </c>
      <c r="K27" s="7">
        <v>2588913</v>
      </c>
      <c r="L27" s="7">
        <v>4458671</v>
      </c>
      <c r="M27" s="7">
        <v>3225590</v>
      </c>
      <c r="N27" s="7">
        <v>1666140</v>
      </c>
    </row>
    <row r="28" spans="1:14" ht="15">
      <c r="A28" s="3" t="s">
        <v>18</v>
      </c>
      <c r="B28" s="7">
        <v>559594</v>
      </c>
      <c r="C28" s="7">
        <v>137649</v>
      </c>
      <c r="D28" s="7">
        <v>1280007</v>
      </c>
      <c r="E28" s="7">
        <v>3002309</v>
      </c>
      <c r="F28" s="7">
        <v>2187612</v>
      </c>
      <c r="G28" s="7">
        <v>1890595</v>
      </c>
      <c r="H28" s="8">
        <v>1440341</v>
      </c>
      <c r="I28" s="8">
        <v>1461461</v>
      </c>
      <c r="J28" s="8">
        <v>2718621</v>
      </c>
      <c r="K28" s="8">
        <v>2280287</v>
      </c>
      <c r="L28" s="8">
        <v>2643489</v>
      </c>
      <c r="M28" s="8">
        <v>3599194</v>
      </c>
      <c r="N28" s="8">
        <v>2453891</v>
      </c>
    </row>
    <row r="29" spans="1:14" ht="15">
      <c r="A29" s="3" t="s">
        <v>19</v>
      </c>
      <c r="B29" s="7">
        <v>274954</v>
      </c>
      <c r="C29" s="7">
        <v>880182</v>
      </c>
      <c r="D29" s="7">
        <v>485731</v>
      </c>
      <c r="E29" s="7">
        <v>1274910</v>
      </c>
      <c r="F29" s="7">
        <v>2873760</v>
      </c>
      <c r="G29" s="7">
        <v>1778861</v>
      </c>
      <c r="H29" s="7">
        <v>512655</v>
      </c>
      <c r="I29" s="7">
        <v>1141195</v>
      </c>
      <c r="J29" s="7">
        <v>1562128</v>
      </c>
      <c r="K29" s="7">
        <v>4614420</v>
      </c>
      <c r="L29" s="7">
        <v>2488080</v>
      </c>
      <c r="M29" s="7">
        <v>1740206</v>
      </c>
      <c r="N29" s="7">
        <v>1995936</v>
      </c>
    </row>
    <row r="30" spans="1:14" ht="15">
      <c r="A30" s="3" t="s">
        <v>20</v>
      </c>
      <c r="B30" s="7">
        <v>1544260</v>
      </c>
      <c r="C30" s="7">
        <v>867972</v>
      </c>
      <c r="D30" s="7">
        <v>2154832</v>
      </c>
      <c r="E30" s="7">
        <v>1838800</v>
      </c>
      <c r="F30" s="7">
        <v>1184897</v>
      </c>
      <c r="G30" s="7">
        <v>2770448</v>
      </c>
      <c r="H30" s="8">
        <v>3309594</v>
      </c>
      <c r="I30" s="8">
        <v>2526683</v>
      </c>
      <c r="J30" s="8">
        <v>2725814</v>
      </c>
      <c r="K30" s="8">
        <v>1634534</v>
      </c>
      <c r="L30" s="8">
        <v>2721660</v>
      </c>
      <c r="M30" s="8">
        <v>1579840</v>
      </c>
      <c r="N30" s="8">
        <v>1051220</v>
      </c>
    </row>
    <row r="31" spans="1:14" ht="15">
      <c r="A31" s="3" t="s">
        <v>21</v>
      </c>
      <c r="B31" s="7">
        <v>693590</v>
      </c>
      <c r="C31" s="7">
        <v>812451</v>
      </c>
      <c r="D31" s="7">
        <v>1652114</v>
      </c>
      <c r="E31" s="7">
        <v>2291047</v>
      </c>
      <c r="F31" s="7">
        <v>2396122</v>
      </c>
      <c r="G31" s="7">
        <v>2091541</v>
      </c>
      <c r="H31" s="7">
        <v>2124430</v>
      </c>
      <c r="I31" s="8">
        <v>1552697</v>
      </c>
      <c r="J31" s="8">
        <v>2457078</v>
      </c>
      <c r="K31" s="8">
        <v>2784507</v>
      </c>
      <c r="L31" s="8">
        <v>3047947</v>
      </c>
      <c r="M31" s="8">
        <v>2348274</v>
      </c>
      <c r="N31" s="8">
        <v>1612792</v>
      </c>
    </row>
    <row r="32" spans="1:14" ht="15">
      <c r="A32" s="3" t="s">
        <v>22</v>
      </c>
      <c r="B32" s="7">
        <v>1226303</v>
      </c>
      <c r="C32" s="7">
        <v>756552</v>
      </c>
      <c r="D32" s="7">
        <v>2255980</v>
      </c>
      <c r="E32" s="7">
        <v>2046776</v>
      </c>
      <c r="F32" s="7">
        <v>1491590</v>
      </c>
      <c r="G32" s="7">
        <v>1584592</v>
      </c>
      <c r="H32" s="7">
        <v>1420356</v>
      </c>
      <c r="I32" s="7">
        <v>2686856</v>
      </c>
      <c r="J32" s="7">
        <v>4065333</v>
      </c>
      <c r="K32" s="7">
        <v>2619143</v>
      </c>
      <c r="L32" s="7">
        <v>3764148</v>
      </c>
      <c r="M32" s="7">
        <v>1650388</v>
      </c>
      <c r="N32" s="7">
        <v>1854605</v>
      </c>
    </row>
    <row r="33" spans="1:14" ht="15">
      <c r="A33" s="3" t="s">
        <v>23</v>
      </c>
      <c r="B33" s="7">
        <v>1316312</v>
      </c>
      <c r="C33" s="7">
        <v>3082210</v>
      </c>
      <c r="D33" s="7">
        <v>1706997</v>
      </c>
      <c r="E33" s="7">
        <v>2478088</v>
      </c>
      <c r="F33" s="7">
        <v>2145883</v>
      </c>
      <c r="G33" s="7">
        <v>2226373</v>
      </c>
      <c r="H33" s="7">
        <v>1581212</v>
      </c>
      <c r="I33" s="7">
        <v>2946304</v>
      </c>
      <c r="J33" s="7">
        <v>2468822</v>
      </c>
      <c r="K33" s="7">
        <v>2767253</v>
      </c>
      <c r="L33" s="7">
        <v>3452403</v>
      </c>
      <c r="M33" s="7">
        <v>2724638</v>
      </c>
      <c r="N33" s="7"/>
    </row>
    <row r="34" spans="1:14" ht="15">
      <c r="A34" s="3" t="s">
        <v>24</v>
      </c>
      <c r="B34" s="7">
        <v>2125962</v>
      </c>
      <c r="C34" s="7">
        <v>4441078</v>
      </c>
      <c r="D34" s="7">
        <v>5747716</v>
      </c>
      <c r="E34" s="7">
        <v>3422238</v>
      </c>
      <c r="F34" s="7">
        <v>2943255</v>
      </c>
      <c r="G34" s="7">
        <v>2017114</v>
      </c>
      <c r="H34" s="7">
        <v>5625683</v>
      </c>
      <c r="I34" s="7">
        <v>6277484</v>
      </c>
      <c r="J34" s="7">
        <v>2178087</v>
      </c>
      <c r="K34" s="7">
        <v>3437542</v>
      </c>
      <c r="L34" s="7">
        <v>2206731</v>
      </c>
      <c r="M34" s="7">
        <v>875716</v>
      </c>
      <c r="N34" s="7"/>
    </row>
    <row r="35" spans="1:14" ht="12.75">
      <c r="A35" s="4" t="s">
        <v>25</v>
      </c>
      <c r="B35" s="5">
        <f aca="true" t="shared" si="2" ref="B35:G35">SUM(B23:B34)</f>
        <v>10231164</v>
      </c>
      <c r="C35" s="5">
        <f t="shared" si="2"/>
        <v>15621506</v>
      </c>
      <c r="D35" s="5">
        <f t="shared" si="2"/>
        <v>22511398</v>
      </c>
      <c r="E35" s="5">
        <f t="shared" si="2"/>
        <v>23767157</v>
      </c>
      <c r="F35" s="5">
        <f t="shared" si="2"/>
        <v>24050801</v>
      </c>
      <c r="G35" s="5">
        <f t="shared" si="2"/>
        <v>26203117</v>
      </c>
      <c r="H35" s="5">
        <v>26203117</v>
      </c>
      <c r="I35" s="5">
        <f aca="true" t="shared" si="3" ref="I35:N35">SUM(I23:I34)</f>
        <v>27968501</v>
      </c>
      <c r="J35" s="5">
        <f t="shared" si="3"/>
        <v>32462212</v>
      </c>
      <c r="K35" s="5">
        <f t="shared" si="3"/>
        <v>32651717</v>
      </c>
      <c r="L35" s="5">
        <f t="shared" si="3"/>
        <v>35261009</v>
      </c>
      <c r="M35" s="5">
        <f t="shared" si="3"/>
        <v>29323794</v>
      </c>
      <c r="N35" s="5">
        <f t="shared" si="3"/>
        <v>19764064</v>
      </c>
    </row>
    <row r="36" spans="1:2" ht="12.75" customHeight="1">
      <c r="A36" s="129"/>
      <c r="B36" s="129"/>
    </row>
    <row r="37" spans="1:19" ht="22.5" customHeight="1">
      <c r="A37" s="127" t="s">
        <v>209</v>
      </c>
      <c r="B37" s="127"/>
      <c r="C37" s="127"/>
      <c r="D37" s="127"/>
      <c r="E37" s="127"/>
      <c r="F37" s="127"/>
      <c r="G37" s="127"/>
      <c r="H37" s="127"/>
      <c r="I37" s="127"/>
      <c r="J37" s="127"/>
      <c r="K37" s="127"/>
      <c r="L37" s="127"/>
      <c r="M37" s="127"/>
      <c r="N37" s="87"/>
      <c r="O37" s="67"/>
      <c r="P37" s="67"/>
      <c r="Q37" s="67"/>
      <c r="R37" s="67"/>
      <c r="S37" s="67"/>
    </row>
    <row r="38" spans="1:14" ht="12.75">
      <c r="A38" s="68" t="s">
        <v>213</v>
      </c>
      <c r="D38" s="35"/>
      <c r="E38" s="35"/>
      <c r="F38" s="35"/>
      <c r="G38" s="35"/>
      <c r="H38" s="35"/>
      <c r="I38" s="35"/>
      <c r="K38" s="35"/>
      <c r="L38" s="35"/>
      <c r="M38" s="35"/>
      <c r="N38" s="35"/>
    </row>
    <row r="39" spans="3:14" ht="12.75">
      <c r="C39" s="76"/>
      <c r="D39" s="35"/>
      <c r="E39" s="35"/>
      <c r="F39" s="35"/>
      <c r="G39" s="35"/>
      <c r="H39" s="35"/>
      <c r="I39" s="35"/>
      <c r="J39" s="35"/>
      <c r="K39" s="35"/>
      <c r="L39" s="35"/>
      <c r="M39" s="35"/>
      <c r="N39" s="35"/>
    </row>
    <row r="40" spans="3:14" ht="12.75">
      <c r="C40" s="76"/>
      <c r="D40" s="35"/>
      <c r="E40" s="35"/>
      <c r="F40" s="35"/>
      <c r="G40" s="35"/>
      <c r="H40" s="35"/>
      <c r="I40" s="35"/>
      <c r="J40" s="35"/>
      <c r="K40" s="35"/>
      <c r="L40" s="35"/>
      <c r="M40" s="35"/>
      <c r="N40" s="35"/>
    </row>
    <row r="41" spans="3:6" ht="12.75">
      <c r="C41" s="77"/>
      <c r="D41" s="35"/>
      <c r="E41" s="35"/>
      <c r="F41" s="35"/>
    </row>
    <row r="42" spans="3:9" ht="12.75">
      <c r="C42" s="76"/>
      <c r="D42" s="35"/>
      <c r="G42" t="s">
        <v>148</v>
      </c>
      <c r="I42">
        <v>1584855</v>
      </c>
    </row>
    <row r="43" ht="12.75">
      <c r="C43" s="78"/>
    </row>
    <row r="44" spans="3:8" ht="12.75">
      <c r="C44" s="78"/>
      <c r="G44" s="35"/>
      <c r="H44" s="35"/>
    </row>
    <row r="45" ht="12.75">
      <c r="C45" s="78"/>
    </row>
  </sheetData>
  <sheetProtection/>
  <mergeCells count="8">
    <mergeCell ref="A37:M37"/>
    <mergeCell ref="A20:K20"/>
    <mergeCell ref="A3:K3"/>
    <mergeCell ref="A1:E1"/>
    <mergeCell ref="A36:B36"/>
    <mergeCell ref="A19:B19"/>
    <mergeCell ref="A4:K4"/>
    <mergeCell ref="A21:K2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KRD-IG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Iwona</cp:lastModifiedBy>
  <cp:lastPrinted>2020-09-07T13:51:20Z</cp:lastPrinted>
  <dcterms:created xsi:type="dcterms:W3CDTF">2007-04-17T09:53:17Z</dcterms:created>
  <dcterms:modified xsi:type="dcterms:W3CDTF">2023-12-28T12:20:25Z</dcterms:modified>
  <cp:category/>
  <cp:version/>
  <cp:contentType/>
  <cp:contentStatus/>
</cp:coreProperties>
</file>