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9540" tabRatio="797" activeTab="1"/>
  </bookViews>
  <sheets>
    <sheet name="Imp exp i dynam" sheetId="1" r:id="rId1"/>
    <sheet name="Imp Exp. 2004-2022" sheetId="2" r:id="rId2"/>
    <sheet name="Export wykres" sheetId="3" r:id="rId3"/>
    <sheet name="Import wykres" sheetId="4" r:id="rId4"/>
    <sheet name="dynamika%WARTOŚCI" sheetId="5" r:id="rId5"/>
  </sheets>
  <definedNames>
    <definedName name="_Hlk39487191" localSheetId="4">'dynamika%WARTOŚCI'!#REF!</definedName>
  </definedNames>
  <calcPr fullCalcOnLoad="1"/>
</workbook>
</file>

<file path=xl/sharedStrings.xml><?xml version="1.0" encoding="utf-8"?>
<sst xmlns="http://schemas.openxmlformats.org/spreadsheetml/2006/main" count="2789" uniqueCount="889">
  <si>
    <t>01.01-31.01.2007</t>
  </si>
  <si>
    <t>01.01- 28.02.2007</t>
  </si>
  <si>
    <t>01.01- 31.03.2007</t>
  </si>
  <si>
    <t>01.01-30.04.2007</t>
  </si>
  <si>
    <t>01.01- 31.05.2007</t>
  </si>
  <si>
    <t>01.01- 30.06.2007</t>
  </si>
  <si>
    <t>Razem masa netto(kg):</t>
  </si>
  <si>
    <t>styczeń</t>
  </si>
  <si>
    <t>luty</t>
  </si>
  <si>
    <t>marzec</t>
  </si>
  <si>
    <t>kwiecień</t>
  </si>
  <si>
    <t>maj</t>
  </si>
  <si>
    <t>czerwiec</t>
  </si>
  <si>
    <t>Okres</t>
  </si>
  <si>
    <t>01.01-31.01.2006</t>
  </si>
  <si>
    <t>01.01- 28.02.2006</t>
  </si>
  <si>
    <t>01.01- 31.03.2006</t>
  </si>
  <si>
    <t>01.01-30.04.2006</t>
  </si>
  <si>
    <t>01.01- 31.05.2006</t>
  </si>
  <si>
    <t>01.01- 30.06.2006</t>
  </si>
  <si>
    <t>Import 2006</t>
  </si>
  <si>
    <t>01.01- 31.07.2006</t>
  </si>
  <si>
    <t>01.01- 31.08.2006</t>
  </si>
  <si>
    <t>01.01- 30.09.2006</t>
  </si>
  <si>
    <t>01.01- 31.10.2006</t>
  </si>
  <si>
    <t>01.01- 30.11.2006</t>
  </si>
  <si>
    <t>01.01- 31.12.2006</t>
  </si>
  <si>
    <t>Łącznie 2006</t>
  </si>
  <si>
    <t>46214292 </t>
  </si>
  <si>
    <t>Export 2006</t>
  </si>
  <si>
    <t>IMPORT</t>
  </si>
  <si>
    <t>EXPORT</t>
  </si>
  <si>
    <t>Razem masa netto(kg) za dany miesiąc:</t>
  </si>
  <si>
    <t>Razem masa netto(kg) za dany okres:</t>
  </si>
  <si>
    <t>Dynamika % I.07/I.06</t>
  </si>
  <si>
    <t>Dynamika %       I-VI.07/I-VI.06</t>
  </si>
  <si>
    <t>Dynamika %      I-V.07/I-V.06</t>
  </si>
  <si>
    <t>Dynamika %       I-IV.07/I-IV.06</t>
  </si>
  <si>
    <t>Dynamika %         I-III.07/I-III.06</t>
  </si>
  <si>
    <t>Dynamika % I.07/XII.06</t>
  </si>
  <si>
    <t>Dynamika %     II.07/I.07</t>
  </si>
  <si>
    <t>Dynamika  %       III.07/II.07</t>
  </si>
  <si>
    <t>Dynamika %       IV.07/III.07</t>
  </si>
  <si>
    <t>Dynamika %        V.07/IV.07</t>
  </si>
  <si>
    <t>Dynamika %        VI.07/V.07</t>
  </si>
  <si>
    <t>MIESIĄC</t>
  </si>
  <si>
    <t>miesiące/lata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</si>
  <si>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</si>
  <si>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</si>
  <si>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</si>
  <si>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</si>
  <si>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</si>
  <si>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</si>
  <si>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</si>
  <si>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</si>
  <si>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</si>
  <si>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</si>
  <si>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</si>
  <si>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</si>
  <si>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Łącznie</t>
  </si>
  <si>
    <t>(masa netto w kg)</t>
  </si>
  <si>
    <t>lipiec</t>
  </si>
  <si>
    <t>Dynamika % VII.07/VI.06</t>
  </si>
  <si>
    <t>sierpień</t>
  </si>
  <si>
    <t>Dynamika %     VIII.07/VII.07</t>
  </si>
  <si>
    <t>wrzesień</t>
  </si>
  <si>
    <t>Dynamika  %       IX.07/VIII.07</t>
  </si>
  <si>
    <t>paźdzernik</t>
  </si>
  <si>
    <t>Dynamika %       X.07/IX.07</t>
  </si>
  <si>
    <t>listopad</t>
  </si>
  <si>
    <t>Dynamika %       XI.07/X.07</t>
  </si>
  <si>
    <t>grudzień</t>
  </si>
  <si>
    <t>01.01-31.07.2007</t>
  </si>
  <si>
    <t>01.01- 31.08.2007</t>
  </si>
  <si>
    <t>01.01- 30.09.2007</t>
  </si>
  <si>
    <t>01.01-31.10.2007</t>
  </si>
  <si>
    <t>Dynamika %       I-X.07/I-X.06</t>
  </si>
  <si>
    <t>01.01- 30.11.2007</t>
  </si>
  <si>
    <t>Dynamika %      I-XI.07/I-XI.06</t>
  </si>
  <si>
    <t>01.01- 31.12.2007</t>
  </si>
  <si>
    <t>Dynamika %          I-XII.07/I-XII.06</t>
  </si>
  <si>
    <t>Dynamika %             I-VIII.07/I-VIII.06</t>
  </si>
  <si>
    <t>Dynamika %            I-IX.07/I-IX.06</t>
  </si>
  <si>
    <t>Dynamika %             I-II.07/I-II.06</t>
  </si>
  <si>
    <t>Dynamika %    I-II.07/I-II.06</t>
  </si>
  <si>
    <t>Dynamika %     II.08/I.08</t>
  </si>
  <si>
    <t>Dynamika  %       III.08/II.08</t>
  </si>
  <si>
    <t>Dynamika %       IV.08/III.08</t>
  </si>
  <si>
    <t>Dynamika %        V.08/IV.08</t>
  </si>
  <si>
    <t>Dynamika %        VI.08/V.08</t>
  </si>
  <si>
    <t>Dynamika % I.08/XII.07</t>
  </si>
  <si>
    <t>01.01- 31.03.2008</t>
  </si>
  <si>
    <t>01.01-30.04.2008</t>
  </si>
  <si>
    <t>01.01- 31.05.2008</t>
  </si>
  <si>
    <t>01.01- 30.06.2008</t>
  </si>
  <si>
    <t>Dynamika % I.08/I.07</t>
  </si>
  <si>
    <t>01.01-31.01.2008</t>
  </si>
  <si>
    <t>Dynamika %             I-II.08/I-II.07</t>
  </si>
  <si>
    <t>Dynamika %         I-III.08/I-III.07</t>
  </si>
  <si>
    <t>Dynamika %       I-IV.08/I-IV.07</t>
  </si>
  <si>
    <t>Dynamika %      I-V.08/I-V.07</t>
  </si>
  <si>
    <t>Dynamika %       I-VI.08/I-VI.07</t>
  </si>
  <si>
    <t>Dynamika % VII.08/VI.08</t>
  </si>
  <si>
    <t>01.01- 31.08.2008</t>
  </si>
  <si>
    <t>Dynamika %             I-VIII.08/I-VIII.07</t>
  </si>
  <si>
    <t>Dynamika %     VIII.08/VII.08</t>
  </si>
  <si>
    <t>Dynamika  %       IX.08/VIII.08</t>
  </si>
  <si>
    <t>Dynamika %       X.08/IX.08</t>
  </si>
  <si>
    <t>Dynamika %       XI.08/X.08</t>
  </si>
  <si>
    <t>01.01- 30.09.2008</t>
  </si>
  <si>
    <t>01.01-31.10.2008</t>
  </si>
  <si>
    <t>01.01- 30.11.2008</t>
  </si>
  <si>
    <t>01.01- 31.12.2008</t>
  </si>
  <si>
    <t>Dynamika %            I-IX.08/I-IX.07</t>
  </si>
  <si>
    <t>Dynamika %       I-X.08/I-X.07</t>
  </si>
  <si>
    <t>Dynamika %      I-XI.08/I-XI.07</t>
  </si>
  <si>
    <t>Dynamika %          I-XII.08/I-XII.07</t>
  </si>
  <si>
    <t>Dynamika %        XII.08/XI.08</t>
  </si>
  <si>
    <t>01.01- 29.02.2008</t>
  </si>
  <si>
    <t>Dynamika %        XII.07/XI.07</t>
  </si>
  <si>
    <t>01.01-31.07.2008</t>
  </si>
  <si>
    <t>Dynamika %         I-VII.08/I-VII.07</t>
  </si>
  <si>
    <t>Dynamika %         I-VII.07/I-VII.06</t>
  </si>
  <si>
    <t>01.01-31.01.2009</t>
  </si>
  <si>
    <t>01.01- 29.02.2009</t>
  </si>
  <si>
    <t>01.01- 31.03.2009</t>
  </si>
  <si>
    <t>01.01-30.04.2009</t>
  </si>
  <si>
    <t>01.01- 31.05.2009</t>
  </si>
  <si>
    <t>01.01- 30.06.2009</t>
  </si>
  <si>
    <t>01.01- 30.09.2009</t>
  </si>
  <si>
    <t>01.01-31.10.2009</t>
  </si>
  <si>
    <t>01.01- 30.11.2009</t>
  </si>
  <si>
    <t>01.01- 31.12.2009</t>
  </si>
  <si>
    <t>Dynamika %     II.09/I.09</t>
  </si>
  <si>
    <t>Dynamika  %       III.09/II.09</t>
  </si>
  <si>
    <t>Dynamika %       IV.09/III.09</t>
  </si>
  <si>
    <t>Dynamika %        V.09/IV.09</t>
  </si>
  <si>
    <t>Dynamika %        VI.09/V.09</t>
  </si>
  <si>
    <t>Dynamika % VII.09/VI.09</t>
  </si>
  <si>
    <t>Dynamika %     VIII.09/VII.09</t>
  </si>
  <si>
    <t>Dynamika  %       IX.09/VIII.09</t>
  </si>
  <si>
    <t>Dynamika %       X.09/IX.09</t>
  </si>
  <si>
    <t>Dynamika %       XI.09/X.09</t>
  </si>
  <si>
    <t>Dynamika %        XII.09/XI.09</t>
  </si>
  <si>
    <t>Dynamika % I.09/XII.08</t>
  </si>
  <si>
    <t>Dynamika %      I-V.09/I-V.08</t>
  </si>
  <si>
    <t>Dynamika %      I-XI.09/I-XI.08</t>
  </si>
  <si>
    <t>Dynamika %       I-X.09/I-X.08</t>
  </si>
  <si>
    <t>Dynamika %       I-IV.09/I-IV.08</t>
  </si>
  <si>
    <t>Dynamika %         I-III.09/I-III.08</t>
  </si>
  <si>
    <t>Dynamika %            I-IX.09/I-IX.08</t>
  </si>
  <si>
    <t>Dynamika %             I-VIII.09/I-VIII.08</t>
  </si>
  <si>
    <t>Dynamika %         I-VII.09/I-VII.08</t>
  </si>
  <si>
    <t>Dynamika % I.09/I.08</t>
  </si>
  <si>
    <t>Dynamika %             I-II.09/I-II.08</t>
  </si>
  <si>
    <t>Dynamika %       I-VI.09/I-VI.08</t>
  </si>
  <si>
    <t>Dynamika %          I-XII.09/I-XII.08</t>
  </si>
  <si>
    <t>Dynamika %          I-XII.08/I-XII.08</t>
  </si>
  <si>
    <t>01.01-31.07.2009</t>
  </si>
  <si>
    <t>01.01- 31.08.2009</t>
  </si>
  <si>
    <t>01.01-31.01.2010</t>
  </si>
  <si>
    <t>01.01- 29.02.2010</t>
  </si>
  <si>
    <t>01.01- 31.03.2010</t>
  </si>
  <si>
    <t>01.01-30.04.2010</t>
  </si>
  <si>
    <t>01.01- 31.05.2010</t>
  </si>
  <si>
    <t>01.01- 30.06.2010</t>
  </si>
  <si>
    <t>01.01-31.07.2010</t>
  </si>
  <si>
    <t>01.01-31.10.2010</t>
  </si>
  <si>
    <t>01.01- 30.11.2010</t>
  </si>
  <si>
    <t>01.01- 31.12.2010</t>
  </si>
  <si>
    <t>Dynamika %     II.10/I.10</t>
  </si>
  <si>
    <t>Dynamika  %       III.10/II.10</t>
  </si>
  <si>
    <t>Dynamika %       IV.10/III.10</t>
  </si>
  <si>
    <t>Dynamika %        V.10/IV.10</t>
  </si>
  <si>
    <t>Dynamika %        VI.10/V.10</t>
  </si>
  <si>
    <t>Dynamika % VII.10/VI.10</t>
  </si>
  <si>
    <t>Dynamika %     VIII.10/VII.10</t>
  </si>
  <si>
    <t>Dynamika  %       IX.10/VIII.10</t>
  </si>
  <si>
    <t>Dynamika %       X.10/IX.10</t>
  </si>
  <si>
    <t>Dynamika %       XI.10/X.10</t>
  </si>
  <si>
    <t>Dynamika %        XII.10/XI.10</t>
  </si>
  <si>
    <t>01.01- 30.10.2010</t>
  </si>
  <si>
    <t>Dynamika % I.10/XII.09</t>
  </si>
  <si>
    <t>Dynamika % I.10/I.09</t>
  </si>
  <si>
    <t>Dynamika %             I-II.10/I-II.09</t>
  </si>
  <si>
    <t>Dynamika %         I-III.10/I-III.09</t>
  </si>
  <si>
    <t>Dynamika %       I-IV.10/I-IV.09</t>
  </si>
  <si>
    <t>Dynamika %      I-V.10/I-V.09</t>
  </si>
  <si>
    <t>Dynamika %       I-VI.10/I-VI.09</t>
  </si>
  <si>
    <t>Dynamika %         I-VII.10/I-VII.09</t>
  </si>
  <si>
    <t>Dynamika %             I-VIII.10/I-VIII.09</t>
  </si>
  <si>
    <t>Dynamika %            I-IX.10/I-IX.09</t>
  </si>
  <si>
    <t>Dynamika %       I-X.10/I-X.09</t>
  </si>
  <si>
    <t>Dynamika %      I-XI.10/I-XI.09</t>
  </si>
  <si>
    <t>Dynamika %          I-XII.10/I-XII.09</t>
  </si>
  <si>
    <t>Dynamika %        XII.08/XII.08</t>
  </si>
  <si>
    <t>01.01- 31.08.2010</t>
  </si>
  <si>
    <t>01.01- 30.09.2010</t>
  </si>
  <si>
    <t>Dynamika % I.11/XII.09</t>
  </si>
  <si>
    <t>Dynamika %     II.11/I.11</t>
  </si>
  <si>
    <t>Dynamika % I.11/XII.10</t>
  </si>
  <si>
    <t>Dynamika %       IV.11/III.11</t>
  </si>
  <si>
    <t>Dynamika %        V.11/IV.11</t>
  </si>
  <si>
    <t>Dynamika %        VI.11/V.11</t>
  </si>
  <si>
    <t>Dynamika % VII.11/VI.11</t>
  </si>
  <si>
    <t>Dynamika %     VIII.11/VII.11</t>
  </si>
  <si>
    <t>Dynamika  %       IX.11/VIII.11</t>
  </si>
  <si>
    <t>Dynamika %       X.11/IX.11</t>
  </si>
  <si>
    <t>Dynamika %       XI.11/X.11</t>
  </si>
  <si>
    <t>Dynamika %        XII.11/XI.11</t>
  </si>
  <si>
    <t>01.01-31.07.2011</t>
  </si>
  <si>
    <t>01.01- 31.08.2011</t>
  </si>
  <si>
    <t>01.01- 30.11.2011</t>
  </si>
  <si>
    <t>01.01- 31.12.2011</t>
  </si>
  <si>
    <t>01.01-31.01.2011</t>
  </si>
  <si>
    <t>01.01- 29.02.2011</t>
  </si>
  <si>
    <t>01.01- 31.03.2011</t>
  </si>
  <si>
    <t>01.01-30.04.2011</t>
  </si>
  <si>
    <t>01.01- 31.05.2011</t>
  </si>
  <si>
    <t>01.01- 30.06.2011</t>
  </si>
  <si>
    <t>Dynamika  %       III.11/II.11</t>
  </si>
  <si>
    <t>Dynamika %         I-VII.11/I-VII.10</t>
  </si>
  <si>
    <t>Dynamika %             I-VIII.11/I-VIII.10</t>
  </si>
  <si>
    <t>Dynamika %            I-IX.11/I-IX.10</t>
  </si>
  <si>
    <t>Dynamika %       I-X.11/I-X.10</t>
  </si>
  <si>
    <t>Dynamika %      I-XI.11/I-XI.10</t>
  </si>
  <si>
    <t>Dynamika %          I-XII.11/I-XII.10</t>
  </si>
  <si>
    <t>Dynamika % I.11/I.10</t>
  </si>
  <si>
    <t>Dynamika %             I-II.11/I-II.10</t>
  </si>
  <si>
    <t>Dynamika %         I-III.11/I-III.10</t>
  </si>
  <si>
    <t>Dynamika %       I-IV.11/I-IV.10</t>
  </si>
  <si>
    <t>Dynamika %      I-V.11/I-V.10</t>
  </si>
  <si>
    <t>Dynamika %       I-VI.11/I-VI.10</t>
  </si>
  <si>
    <t>01.01- 28.02.2011</t>
  </si>
  <si>
    <t>01.01-31.10.2011</t>
  </si>
  <si>
    <t>01.01- 30.09.2011</t>
  </si>
  <si>
    <t>Dynamika %     II.12/I.12</t>
  </si>
  <si>
    <t>Dynamika  %       III.12/II.12</t>
  </si>
  <si>
    <t>Dynamika %       IV.12/III.12</t>
  </si>
  <si>
    <t>Dynamika %        V.12/IV.12</t>
  </si>
  <si>
    <t>Dynamika %        VI.12/V.12</t>
  </si>
  <si>
    <t>Dynamika % I.12/XII.11</t>
  </si>
  <si>
    <t>01.01-31.01.2012</t>
  </si>
  <si>
    <t>01.01- 31.03.2012</t>
  </si>
  <si>
    <t>01.01-30.04.2012</t>
  </si>
  <si>
    <t>01.01- 31.05.2012</t>
  </si>
  <si>
    <t>01.01- 30.06.2012</t>
  </si>
  <si>
    <t>Dynamika % I.12/I.11</t>
  </si>
  <si>
    <t>Dynamika % VII.12/VI.12</t>
  </si>
  <si>
    <t>Dynamika %     VIII.12/VII.12</t>
  </si>
  <si>
    <t>Dynamika  %       IX.12/VIII.12</t>
  </si>
  <si>
    <t>Dynamika %       X.12/IX.12</t>
  </si>
  <si>
    <t>Dynamika %       XI.12/X.12</t>
  </si>
  <si>
    <t>Dynamika %        XII.12/XI.12</t>
  </si>
  <si>
    <t>01.01-31.07.2012</t>
  </si>
  <si>
    <t>01.01- 31.08.2012</t>
  </si>
  <si>
    <t>01.01- 31.12.2012</t>
  </si>
  <si>
    <t>Dynamika %                I-XII.12/I-XII.11</t>
  </si>
  <si>
    <t>Dynamika %             I-II.12/I-II.11</t>
  </si>
  <si>
    <t>Dynamika %              I-III.12/I-III.11</t>
  </si>
  <si>
    <t>Dynamika %              I-IV.12/I-IV.11</t>
  </si>
  <si>
    <t>Dynamika %          I-V.12/I-V.11</t>
  </si>
  <si>
    <t>Dynamika %                    I-VI.12/I-VI.11</t>
  </si>
  <si>
    <t>Dynamika %              I-VII.12/I-VII.11</t>
  </si>
  <si>
    <t>Dynamika %                  I-VIII.12/I-VIII.11</t>
  </si>
  <si>
    <t>Dynamika %                I-IX.12/I-IX.11</t>
  </si>
  <si>
    <t>Dynamika %          I-X.12/I-X.11</t>
  </si>
  <si>
    <t>Dynamika %          I-XI.12/I-XI.11</t>
  </si>
  <si>
    <t>01.01- 29.02.2012</t>
  </si>
  <si>
    <t>Dynamika %                   I-II.12/I-II.11</t>
  </si>
  <si>
    <t>Dynamika %           I-III.12/I-III.11</t>
  </si>
  <si>
    <t>Dynamika %          I-IV.12/I-IV.11</t>
  </si>
  <si>
    <t>Dynamika %         I-V.12/I-V.11</t>
  </si>
  <si>
    <t>Dynamika %           I-VI.12/I-VI.11</t>
  </si>
  <si>
    <t>01.01- 30.09.2012</t>
  </si>
  <si>
    <t>01.01-31.10.2012</t>
  </si>
  <si>
    <t>01.01- 01.11.2012</t>
  </si>
  <si>
    <t>Dynamika %     II.13/I.13</t>
  </si>
  <si>
    <t>Dynamika  %       III.13/II.13</t>
  </si>
  <si>
    <t>Dynamika %       IV.13/III.13</t>
  </si>
  <si>
    <t>Dynamika %        V.13/IV.13</t>
  </si>
  <si>
    <t>Dynamika %        VI.13/V.13</t>
  </si>
  <si>
    <t>01.01-31.01.2013</t>
  </si>
  <si>
    <t>01.01- 28.02.2013</t>
  </si>
  <si>
    <t>01.01- 31.03.2013</t>
  </si>
  <si>
    <t>01.01-30.04.2013</t>
  </si>
  <si>
    <t>01.01- 31.05.2013</t>
  </si>
  <si>
    <t>01.01- 30.06.2013</t>
  </si>
  <si>
    <t>Dynamika % VII.13/VI.13</t>
  </si>
  <si>
    <t>Dynamika %     VIII.13/VII.13</t>
  </si>
  <si>
    <t>Dynamika  %       IX.13/VIII.13</t>
  </si>
  <si>
    <t>Dynamika %       X.13/IX.13</t>
  </si>
  <si>
    <t>Dynamika %       XI.13/X.13</t>
  </si>
  <si>
    <t>Dynamika %        XII.13/XI.13</t>
  </si>
  <si>
    <t>01.01-31.07.2013</t>
  </si>
  <si>
    <t>01.01- 31.08.2013</t>
  </si>
  <si>
    <t>01.01- 30.09.2013</t>
  </si>
  <si>
    <t>01.01-31.10.2013</t>
  </si>
  <si>
    <t>Dynamika %               I-XII.13/I-XII.12</t>
  </si>
  <si>
    <t>Dynamika % I.13/XII.12</t>
  </si>
  <si>
    <t>Dynamika % I.13/I.12</t>
  </si>
  <si>
    <t>Dynamika %             I-II.13/I-II.12</t>
  </si>
  <si>
    <t>Dynamika %              I-III.13/I-III.12</t>
  </si>
  <si>
    <t>Dynamika %              I-IV.13/I-IV.12</t>
  </si>
  <si>
    <t>Dynamika %          I-V.13/I-V.12</t>
  </si>
  <si>
    <t>Dynamika %                    I-VI.13/I-VI.12</t>
  </si>
  <si>
    <t>Dynamika %              I-VII.13/I-VII.12</t>
  </si>
  <si>
    <t>Dynamika %                  I-VIII.13/I-VIII.12</t>
  </si>
  <si>
    <t>Dynamika %                I-IX.13/I-IX.12</t>
  </si>
  <si>
    <t>Dynamika %          I-X.13/I-X.12</t>
  </si>
  <si>
    <t>Dynamika %          I-XI.13/I-XI.12</t>
  </si>
  <si>
    <t>Dynamika %                I-XII.13/I-XII.12</t>
  </si>
  <si>
    <t>Dynamika %                   I-II.13/I-II.12</t>
  </si>
  <si>
    <t>Dynamika %           I-III.13/I-III.12</t>
  </si>
  <si>
    <t>Dynamika %          I-IV.13/I-IV.12</t>
  </si>
  <si>
    <t>Dynamika %         I-V.13/I-V.12</t>
  </si>
  <si>
    <t>Dynamika %           I-VI.13/I-VI.12</t>
  </si>
  <si>
    <t>01.01- 31.12.2013</t>
  </si>
  <si>
    <t>Dynamika %     II.13/II.12</t>
  </si>
  <si>
    <t>Dynamika  %       III.13/III.12</t>
  </si>
  <si>
    <t>Dynamika %        V.13/V.12</t>
  </si>
  <si>
    <t>Dynamika %  VI.13/VI.12</t>
  </si>
  <si>
    <t>Dynamika % VII.13/VII.12</t>
  </si>
  <si>
    <t>Dynamika %     VIII.13/VIII.12</t>
  </si>
  <si>
    <t>Dynamika  %       IX.13/IX.12</t>
  </si>
  <si>
    <t>Dynamika %       X.13/X.12</t>
  </si>
  <si>
    <t>Dynamika %        XI.13/XI.12</t>
  </si>
  <si>
    <t>Dynamika %  XII.13/XII.12</t>
  </si>
  <si>
    <t>Dynamika %       IV.13/IV.12</t>
  </si>
  <si>
    <t>01.01-31.05.2013</t>
  </si>
  <si>
    <t>01.01- 31.11.2012</t>
  </si>
  <si>
    <r>
      <t xml:space="preserve">MIĘSO, PODROBY JADALNE I PRZETWORY Z DROBIU   </t>
    </r>
    <r>
      <rPr>
        <b/>
        <i/>
        <sz val="12"/>
        <rFont val="Calibri"/>
        <family val="2"/>
      </rPr>
      <t>KODY CN 0207 i 1602</t>
    </r>
  </si>
  <si>
    <t>01.01- 01.11.2013</t>
  </si>
  <si>
    <t>01.01- 31.11.2013</t>
  </si>
  <si>
    <t>01.01-31.01.2014</t>
  </si>
  <si>
    <t>01.01- 28.02.2014</t>
  </si>
  <si>
    <t>01.01- 31.03.2014</t>
  </si>
  <si>
    <t>01.01-30.04.2014</t>
  </si>
  <si>
    <t>01.01- 31.05.2014</t>
  </si>
  <si>
    <t>01.01- 30.06.2014</t>
  </si>
  <si>
    <t>01.01-31.07.2014</t>
  </si>
  <si>
    <t>01.01- 31.08.2014</t>
  </si>
  <si>
    <t>01.01- 30.09.2014</t>
  </si>
  <si>
    <t>01.01-31.10.2014</t>
  </si>
  <si>
    <t>01.01- 31.11.2014</t>
  </si>
  <si>
    <t>01.01-31.05.2014</t>
  </si>
  <si>
    <t>01.01- 01.11.2014</t>
  </si>
  <si>
    <t>Dynamika %     II.14/I.14</t>
  </si>
  <si>
    <t>Dynamika  %       III.14/II.14</t>
  </si>
  <si>
    <t>Dynamika %       IV.14/III.14</t>
  </si>
  <si>
    <t>Dynamika %        V.14/IV.14</t>
  </si>
  <si>
    <t>Dynamika %        VI.14/V.14</t>
  </si>
  <si>
    <t>Dynamika % VII.14/VI.14</t>
  </si>
  <si>
    <t>Dynamika %     VIII.14/VII.14</t>
  </si>
  <si>
    <t>Dynamika  %       IX.14/VIII.14</t>
  </si>
  <si>
    <t>Dynamika %       X.14/IX.14</t>
  </si>
  <si>
    <t>Dynamika %       XI.14/X.14</t>
  </si>
  <si>
    <t>Dynamika %        XII.14/XI.14</t>
  </si>
  <si>
    <t>Dynamika % I.14/XII.13</t>
  </si>
  <si>
    <t>Dynamika % I.14/I.13</t>
  </si>
  <si>
    <t>Dynamika %     II.14/II.13</t>
  </si>
  <si>
    <t>Dynamika  %       III.14/III.13</t>
  </si>
  <si>
    <t>Dynamika %       IV.14/IV.13</t>
  </si>
  <si>
    <t>Dynamika %        V.14/V.13</t>
  </si>
  <si>
    <t>Dynamika %  VI.14/VI.13</t>
  </si>
  <si>
    <t>Dynamika %             I-II.14/I-II.13</t>
  </si>
  <si>
    <t>Dynamika %              I-III.14/I-III.13</t>
  </si>
  <si>
    <t>Dynamika %              I-IV.14/I-IV.13</t>
  </si>
  <si>
    <t>Dynamika %          I-V.14/I-V.13</t>
  </si>
  <si>
    <t>Dynamika %                    I-VI.14/I-VI.13</t>
  </si>
  <si>
    <t>Dynamika % VII.14/VII.13</t>
  </si>
  <si>
    <t>Dynamika %     VIII.14/VIII.13</t>
  </si>
  <si>
    <t>Dynamika  %       IX.14/IX.13</t>
  </si>
  <si>
    <t>Dynamika %       X.14/X.13</t>
  </si>
  <si>
    <t>Dynamika %        XI.14/XI.13</t>
  </si>
  <si>
    <t>Dynamika %  XII.14/XII.13</t>
  </si>
  <si>
    <t>Dynamika %              I-VII.14/I-VII.13</t>
  </si>
  <si>
    <t>Dynamika %                  I-VIII.14/I-VIII.13</t>
  </si>
  <si>
    <t>Dynamika %                I-IX.14/I-IX.13</t>
  </si>
  <si>
    <t>Dynamika %          I-X.14/I-X.13</t>
  </si>
  <si>
    <t>Dynamika %          I-XI.14/I-XI.13</t>
  </si>
  <si>
    <t>Dynamika %                I-XII.14/I-XII.13</t>
  </si>
  <si>
    <t>Dynamika %                   I-II.14/I-II.13</t>
  </si>
  <si>
    <t>Dynamika %           I-III.14/I-III.13</t>
  </si>
  <si>
    <t>Dynamika %          I-IV.14/I-IV.13</t>
  </si>
  <si>
    <t>Dynamika %         I-V.14/I-V.13</t>
  </si>
  <si>
    <t>Dynamika %           I-VI.14/I-VI.13</t>
  </si>
  <si>
    <t>Dynamika %               I-XII.14/I-XII.13</t>
  </si>
  <si>
    <r>
      <t>grudzień</t>
    </r>
    <r>
      <rPr>
        <b/>
        <sz val="8"/>
        <color indexed="10"/>
        <rFont val="Calibri"/>
        <family val="2"/>
      </rPr>
      <t xml:space="preserve"> *</t>
    </r>
  </si>
  <si>
    <t>* - dane wstępne</t>
  </si>
  <si>
    <r>
      <t xml:space="preserve">grudzień </t>
    </r>
    <r>
      <rPr>
        <b/>
        <sz val="8"/>
        <color indexed="10"/>
        <rFont val="Calibri"/>
        <family val="2"/>
      </rPr>
      <t>*</t>
    </r>
  </si>
  <si>
    <t>Dynamika %     II.15/I.15</t>
  </si>
  <si>
    <t>Dynamika  %       III.15/II.15</t>
  </si>
  <si>
    <t>Dynamika %       IV.15/III.15</t>
  </si>
  <si>
    <t>Dynamika %        V.15/IV.15</t>
  </si>
  <si>
    <t>Dynamika %        VI.15/V.15</t>
  </si>
  <si>
    <t>01.01-31.01.2015</t>
  </si>
  <si>
    <t>01.01- 28.02.2015</t>
  </si>
  <si>
    <t>01.01- 31.03.2015</t>
  </si>
  <si>
    <t>01.01-30.04.2015</t>
  </si>
  <si>
    <t>01.01- 31.05.2015</t>
  </si>
  <si>
    <t>01.01- 30.06.2015</t>
  </si>
  <si>
    <t>Dynamika % VII.15/VI.15</t>
  </si>
  <si>
    <t>Dynamika %     VIII.15/VII.15</t>
  </si>
  <si>
    <t>Dynamika  %       IX.15/VIII.15</t>
  </si>
  <si>
    <t>Dynamika %       X.15/IX.15</t>
  </si>
  <si>
    <t>Dynamika %       XI.15/X.15</t>
  </si>
  <si>
    <t>Dynamika %        XII.15/XI.15</t>
  </si>
  <si>
    <t>01.01-31.07.2015</t>
  </si>
  <si>
    <t>01.01- 31.08.2015</t>
  </si>
  <si>
    <t>01.01- 30.09.2015</t>
  </si>
  <si>
    <t>01.01-31.10.2015</t>
  </si>
  <si>
    <t>01.01- 31.11.2015</t>
  </si>
  <si>
    <t>01.01-31.05.2015</t>
  </si>
  <si>
    <t>01.01- 01.11.2015</t>
  </si>
  <si>
    <t>Dynamika % I.15/XII.14</t>
  </si>
  <si>
    <t>Dynamika % I.15/I.14</t>
  </si>
  <si>
    <t>Dynamika %     II.15/II.14</t>
  </si>
  <si>
    <t>Dynamika  %       III.15/III.14</t>
  </si>
  <si>
    <t>Dynamika %       IV.15/IV.14</t>
  </si>
  <si>
    <t>Dynamika %        V.15/V.14</t>
  </si>
  <si>
    <t>Dynamika %  VI.15/VI.14</t>
  </si>
  <si>
    <t>Dynamika %             I-II.15/I-II.14</t>
  </si>
  <si>
    <t>Dynamika %              I-III.15/I-III.14</t>
  </si>
  <si>
    <t>Dynamika %              I-IV.15/I-IV.14</t>
  </si>
  <si>
    <t>Dynamika %          I-V.15/I-V.14</t>
  </si>
  <si>
    <t>Dynamika %                    I-VI.15/I-VI.14</t>
  </si>
  <si>
    <t>Dynamika % VII.15/VII.14</t>
  </si>
  <si>
    <t>Dynamika %     VIII.15/VIII.14</t>
  </si>
  <si>
    <t>Dynamika  %       IX.15/IX.14</t>
  </si>
  <si>
    <t>Dynamika %       X.15/X.14</t>
  </si>
  <si>
    <t>Dynamika %        XI.15/XI.14</t>
  </si>
  <si>
    <t>Dynamika %  XII.15/XII.14</t>
  </si>
  <si>
    <t>Dynamika %              I-VII.15/I-VII.14</t>
  </si>
  <si>
    <t>Dynamika %                  I-VIII.15/I-VIII.14</t>
  </si>
  <si>
    <t>Dynamika %                I-IX.15/I-IX.14</t>
  </si>
  <si>
    <t>Dynamika %          I-X.15/I-X.14</t>
  </si>
  <si>
    <t>Dynamika %          I-XI.15/I-XI.14</t>
  </si>
  <si>
    <t>Dynamika %                I-XII.15/I-XII.14</t>
  </si>
  <si>
    <t>Dynamika %                   I-II.15/I-II.14</t>
  </si>
  <si>
    <t>Dynamika %           I-III.15/I-III.14</t>
  </si>
  <si>
    <t>Dynamika %          I-IV.15/I-IV.14</t>
  </si>
  <si>
    <t>Dynamika %         I-V.15/I-V.14</t>
  </si>
  <si>
    <t>Dynamika %           I-VI.15/I-VI.14</t>
  </si>
  <si>
    <t>Dynamika %               I-XII.15/I-XII.14</t>
  </si>
  <si>
    <t xml:space="preserve">01.01- 31.12.2014 </t>
  </si>
  <si>
    <r>
      <t>grudzień</t>
    </r>
    <r>
      <rPr>
        <b/>
        <sz val="8"/>
        <color indexed="10"/>
        <rFont val="Calibri"/>
        <family val="2"/>
      </rPr>
      <t xml:space="preserve"> </t>
    </r>
  </si>
  <si>
    <t xml:space="preserve">grudzień </t>
  </si>
  <si>
    <r>
      <t>01.01- 31.12.2014</t>
    </r>
    <r>
      <rPr>
        <b/>
        <sz val="8"/>
        <color indexed="10"/>
        <rFont val="Calibri"/>
        <family val="2"/>
      </rPr>
      <t xml:space="preserve"> </t>
    </r>
  </si>
  <si>
    <t>Dynamika %     II.16/I.16</t>
  </si>
  <si>
    <t>Dynamika  %       III.16/II.16</t>
  </si>
  <si>
    <t>Dynamika %       IV.16/III.16</t>
  </si>
  <si>
    <t>Dynamika %        V.16/IV.16</t>
  </si>
  <si>
    <t>Dynamika %        VI.16/V.16</t>
  </si>
  <si>
    <t>01.01-31.01.2016</t>
  </si>
  <si>
    <t>01.01- 31.03.2016</t>
  </si>
  <si>
    <t>01.01-30.04.2016</t>
  </si>
  <si>
    <t>01.01- 31.05.2016</t>
  </si>
  <si>
    <t>01.01- 30.06.2016</t>
  </si>
  <si>
    <t>Dynamika % VII.16/VI.16</t>
  </si>
  <si>
    <t>Dynamika %     VIII.16/VII.16</t>
  </si>
  <si>
    <t>Dynamika  %       IX.16/VIII.16</t>
  </si>
  <si>
    <t>Dynamika %       X.16/IX.16</t>
  </si>
  <si>
    <t>Dynamika %       XI.16/X.16</t>
  </si>
  <si>
    <t>Dynamika %        XII.16/XI.16</t>
  </si>
  <si>
    <t>01.01-31.07.2016</t>
  </si>
  <si>
    <t>01.01- 31.08.2016</t>
  </si>
  <si>
    <t>01.01- 30.09.2016</t>
  </si>
  <si>
    <t>01.01-31.10.2016</t>
  </si>
  <si>
    <t>01.01- 31.11.2016</t>
  </si>
  <si>
    <t>01.01- 31.12.2016 *</t>
  </si>
  <si>
    <t>01.01-31.05.2016</t>
  </si>
  <si>
    <t>01.01- 01.11.2016</t>
  </si>
  <si>
    <t>Dynamika % I.16/XII.15</t>
  </si>
  <si>
    <t>Dynamika % I.16/I.15</t>
  </si>
  <si>
    <t>Dynamika %     II.16/II.15</t>
  </si>
  <si>
    <t>Dynamika  %       III.16/III.15</t>
  </si>
  <si>
    <t>Dynamika %       IV.16/IV.15</t>
  </si>
  <si>
    <t>Dynamika %        V.16/V.15</t>
  </si>
  <si>
    <t>Dynamika %  VI.16/VI.15</t>
  </si>
  <si>
    <t>Dynamika %             I-II.16/I-II.15</t>
  </si>
  <si>
    <t>Dynamika %              I-III.16/I-III.15</t>
  </si>
  <si>
    <t>Dynamika %              I-IV.16/I-IV.15</t>
  </si>
  <si>
    <t>Dynamika %          I-V.16/I-V.15</t>
  </si>
  <si>
    <t>Dynamika %                    I-VI.16/I-VI.15</t>
  </si>
  <si>
    <t>Dynamika % VII.16/VII.15</t>
  </si>
  <si>
    <t>Dynamika %     VIII.16/VIII.15</t>
  </si>
  <si>
    <t>Dynamika  %       IX.16/IX.15</t>
  </si>
  <si>
    <t>Dynamika %       X.16/X.15</t>
  </si>
  <si>
    <t>Dynamika %        XI.16/XI.15</t>
  </si>
  <si>
    <t>Dynamika %  XII.16/XII.15</t>
  </si>
  <si>
    <t>Dynamika %              I-VII.16/I-VII.15</t>
  </si>
  <si>
    <t>Dynamika %                  I-VIII.16/I-VIII.15</t>
  </si>
  <si>
    <t>Dynamika %                I-IX.16/I-IX.15</t>
  </si>
  <si>
    <t>Dynamika %          I-X.16/I-X.15</t>
  </si>
  <si>
    <t>Dynamika %          I-XI.16/I-XI.15</t>
  </si>
  <si>
    <t>Dynamika %                I-XII.16/I-XII.15</t>
  </si>
  <si>
    <t>Dynamika %                   I-II.16/I-II.15</t>
  </si>
  <si>
    <t>Dynamika %          I-IV.16/I-IV.15</t>
  </si>
  <si>
    <t>Dynamika %         I-V.16/I-V.15</t>
  </si>
  <si>
    <t>Dynamika %           I-VI.16/I-VI.15</t>
  </si>
  <si>
    <t>Dynamika %               I-XII.16/I-XII.15</t>
  </si>
  <si>
    <t>01.01- 29.02.2016</t>
  </si>
  <si>
    <t>Dynamika %          I-III.16/I-III.15</t>
  </si>
  <si>
    <t xml:space="preserve"> </t>
  </si>
  <si>
    <r>
      <t>01.01- 31.12.2015</t>
    </r>
    <r>
      <rPr>
        <b/>
        <sz val="8"/>
        <color indexed="10"/>
        <rFont val="Calibri"/>
        <family val="2"/>
      </rPr>
      <t xml:space="preserve"> </t>
    </r>
  </si>
  <si>
    <t>01.01- 31.12.2015</t>
  </si>
  <si>
    <t>Dynamika %       IV.17/III.17</t>
  </si>
  <si>
    <t>Dynamika %        V.17/IV.17</t>
  </si>
  <si>
    <t>Dynamika %        VI.17/V.17</t>
  </si>
  <si>
    <t>01.01-31.01.2017</t>
  </si>
  <si>
    <t>01.01- 31.03.2017</t>
  </si>
  <si>
    <t>01.01-30.04.2017</t>
  </si>
  <si>
    <t>01.01- 31.05.2017</t>
  </si>
  <si>
    <t>01.01- 30.06.2017</t>
  </si>
  <si>
    <t>Dynamika % VII.17/VI.17</t>
  </si>
  <si>
    <t>Dynamika %     VIII.17/VII.17</t>
  </si>
  <si>
    <t>Dynamika  %       IX.17/VIII.17</t>
  </si>
  <si>
    <t>Dynamika %       X.17/IX.17</t>
  </si>
  <si>
    <t>Dynamika %       XI.17/X.17</t>
  </si>
  <si>
    <t>Dynamika %        XII.17/XI.17</t>
  </si>
  <si>
    <t>01.01-31.07.2017</t>
  </si>
  <si>
    <t>01.01- 31.08.2017</t>
  </si>
  <si>
    <t>01.01- 30.09.2017</t>
  </si>
  <si>
    <t>01.01-31.10.2017</t>
  </si>
  <si>
    <t>01.01- 31.11.2017</t>
  </si>
  <si>
    <t>Dynamika %     II.17/I.17</t>
  </si>
  <si>
    <t>Dynamika  %       III.17/II.17</t>
  </si>
  <si>
    <t>01.01-31.05.2017</t>
  </si>
  <si>
    <t>01.01- 01.11.2017</t>
  </si>
  <si>
    <t>Dynamika % I.17/XII.16</t>
  </si>
  <si>
    <t>Dynamika %     II.17/II.16</t>
  </si>
  <si>
    <t>Dynamika  %       III.17/III.16</t>
  </si>
  <si>
    <t>Dynamika %       IV.17/IV.16</t>
  </si>
  <si>
    <t>Dynamika %        V.17/V.16</t>
  </si>
  <si>
    <t>Dynamika %  VI.17/VI.16</t>
  </si>
  <si>
    <t>Dynamika % I.17/I.16</t>
  </si>
  <si>
    <t>Dynamika %                   I-II.17/I-II.16</t>
  </si>
  <si>
    <t>Dynamika %          I-III.17/I-III.16</t>
  </si>
  <si>
    <t>Dynamika %          I-IV.17/I-IV.16</t>
  </si>
  <si>
    <t>Dynamika %         I-V.17/I-V.16</t>
  </si>
  <si>
    <t>Dynamika %           I-VI.17/I-VI.16</t>
  </si>
  <si>
    <t>Dynamika % VII.17/VII.16</t>
  </si>
  <si>
    <t>Dynamika %     VIII.17/VIII.16</t>
  </si>
  <si>
    <t>Dynamika  %       IX.17/IX.16</t>
  </si>
  <si>
    <t>Dynamika %       X.17/X.16</t>
  </si>
  <si>
    <t>Dynamika %        XI.17/XI.16</t>
  </si>
  <si>
    <t>Dynamika %  XII.17/XII.16</t>
  </si>
  <si>
    <t>Dynamika %              I-VII.17/I-VII.16</t>
  </si>
  <si>
    <t>Dynamika %                  I-VIII.17/I-VIII.16</t>
  </si>
  <si>
    <t>Dynamika %                I-IX.17/I-IX.16</t>
  </si>
  <si>
    <t>Dynamika %          I-X.17/I-X.16</t>
  </si>
  <si>
    <t>Dynamika %          I-XI.17/I-XI.16</t>
  </si>
  <si>
    <t>Dynamika %               I-XII.17/I-XII.16</t>
  </si>
  <si>
    <t>Dynamika %             I-II.17/I-II.16</t>
  </si>
  <si>
    <t>Dynamika %              I-III.17/I-III.16</t>
  </si>
  <si>
    <t>Dynamika %              I-IV.17/I-IV.16</t>
  </si>
  <si>
    <t>Dynamika %          I-V.17/I-V.16</t>
  </si>
  <si>
    <t>Dynamika %                    I-VI.17/I-VI.16</t>
  </si>
  <si>
    <t>Dynamika %                I-XII.17/I-XII.16</t>
  </si>
  <si>
    <t>01.01- 28.02.2017</t>
  </si>
  <si>
    <t>*-dane wstępne</t>
  </si>
  <si>
    <t>01.01-31.01.2018</t>
  </si>
  <si>
    <t>01.01- 31.03.2018</t>
  </si>
  <si>
    <t>01.01-30.04.2018</t>
  </si>
  <si>
    <t>01.01- 31.05.2018</t>
  </si>
  <si>
    <t>01.01- 30.06.2018</t>
  </si>
  <si>
    <t>01.01-31.07.2018</t>
  </si>
  <si>
    <t>01.01- 31.08.2018</t>
  </si>
  <si>
    <t>01.01- 30.09.2018</t>
  </si>
  <si>
    <t>01.01-31.10.2018</t>
  </si>
  <si>
    <t>01.01- 31.11.2018</t>
  </si>
  <si>
    <t>Dynamika % I.18/XII.17</t>
  </si>
  <si>
    <t>Dynamika %     II.18/I.18</t>
  </si>
  <si>
    <t>Dynamika % I.18/I.17</t>
  </si>
  <si>
    <t>Dynamika %             I-II.18/I-II.17</t>
  </si>
  <si>
    <t>Dynamika %              I-III.18/I-III.17</t>
  </si>
  <si>
    <t>Dynamika %              I-IV.18/I-IV.17</t>
  </si>
  <si>
    <t>Dynamika %          I-V.18/I-V.17</t>
  </si>
  <si>
    <t>Dynamika %                    I-VI.18/I-VI.17</t>
  </si>
  <si>
    <t>Dynamika %              I-VII.18/I-VII.17</t>
  </si>
  <si>
    <t>Dynamika %                  I-VIII.18/I-VIII.17</t>
  </si>
  <si>
    <t>Dynamika %                I-IX.18/I-IX.17</t>
  </si>
  <si>
    <t>Dynamika %          I-X.18/I-X.17</t>
  </si>
  <si>
    <t>Dynamika %          I-XI.18/I-XI.17</t>
  </si>
  <si>
    <t>Dynamika %                I-XII.18/I-XII.17</t>
  </si>
  <si>
    <t>Dynamika  %       III.18/II.18</t>
  </si>
  <si>
    <t>Dynamika %       IV.18/III.18</t>
  </si>
  <si>
    <t>Dynamika %        V.18/IV.18</t>
  </si>
  <si>
    <t>Dynamika %        VI.18/V.18</t>
  </si>
  <si>
    <t>Dynamika %     II.18/II.17</t>
  </si>
  <si>
    <t>Dynamika  %       III.18/III.17</t>
  </si>
  <si>
    <t>Dynamika %       IV.18/IV.17</t>
  </si>
  <si>
    <t>Dynamika %        V.18/V.17</t>
  </si>
  <si>
    <t>Dynamika %  VI.18/VI.17</t>
  </si>
  <si>
    <t>Dynamika % VII.18/VI.18</t>
  </si>
  <si>
    <t>Dynamika %     VIII.18/VII.18</t>
  </si>
  <si>
    <t>Dynamika  %       IX.18/VIII.18</t>
  </si>
  <si>
    <t>Dynamika %       X.18/IX.18</t>
  </si>
  <si>
    <t>Dynamika %       XI.18/X.18</t>
  </si>
  <si>
    <t>Dynamika %        XII.18/XI.18</t>
  </si>
  <si>
    <t>Dynamika % VII.18/VII.17</t>
  </si>
  <si>
    <t>Dynamika %     VIII.18/VIII.17</t>
  </si>
  <si>
    <t>Dynamika  %       IX.18/IX.17</t>
  </si>
  <si>
    <t>Dynamika %       X.18/X.17</t>
  </si>
  <si>
    <t>Dynamika %        XI.18/XI.17</t>
  </si>
  <si>
    <t>Dynamika %  XII.18/XII.17</t>
  </si>
  <si>
    <t xml:space="preserve">01.01- 31.12.2018 </t>
  </si>
  <si>
    <t>październik</t>
  </si>
  <si>
    <t>01.01- 31.12.2017</t>
  </si>
  <si>
    <t>01.01-31.07.2019</t>
  </si>
  <si>
    <t>01.01- 31.08.2019</t>
  </si>
  <si>
    <t>01.01- 30.09.2019</t>
  </si>
  <si>
    <t>01.01-31.10.2019</t>
  </si>
  <si>
    <t>01.01- 31.11.2019</t>
  </si>
  <si>
    <t xml:space="preserve">01.01- 31.12.2019 </t>
  </si>
  <si>
    <t>Dynamika %     II.19/I.19</t>
  </si>
  <si>
    <t>Dynamika  %       III.19/II.19</t>
  </si>
  <si>
    <t>Dynamika %       IV.19/III.19</t>
  </si>
  <si>
    <t>Dynamika %        V.19/IV.19</t>
  </si>
  <si>
    <t>Dynamika %        VI.19/V.19</t>
  </si>
  <si>
    <t>01.01-31.01.2019</t>
  </si>
  <si>
    <t>01.01- 31.03.2019</t>
  </si>
  <si>
    <t>01.01-30.04.2019</t>
  </si>
  <si>
    <t>01.01- 31.05.2019</t>
  </si>
  <si>
    <t>01.01- 30.06.2019</t>
  </si>
  <si>
    <t>Dynamika % VII.19/VI.19</t>
  </si>
  <si>
    <t>Dynamika %     VIII.19/VII.19</t>
  </si>
  <si>
    <t>Dynamika  %       IX.19/VIII.19</t>
  </si>
  <si>
    <t>Dynamika %       X.19/IX.19</t>
  </si>
  <si>
    <t>Dynamika %       XI.19/X.19</t>
  </si>
  <si>
    <t>Dynamika %        XII.19/XI.19</t>
  </si>
  <si>
    <t>Dynamika % I.19/XII.18</t>
  </si>
  <si>
    <t>Dynamika % I.19/I.18</t>
  </si>
  <si>
    <t>Dynamika %     II.19/II.18</t>
  </si>
  <si>
    <t>Dynamika  %       III.19/III.18</t>
  </si>
  <si>
    <t>Dynamika %       IV.19/IV.18</t>
  </si>
  <si>
    <t>Dynamika %        V.19/V.18</t>
  </si>
  <si>
    <t>Dynamika %  VI.19/VI.18</t>
  </si>
  <si>
    <t>Dynamika %             I-II.19/I-II.18</t>
  </si>
  <si>
    <t>Dynamika %              I-III.19/I-III.18</t>
  </si>
  <si>
    <t>Dynamika %              I-IV.19/I-IV.18</t>
  </si>
  <si>
    <t>Dynamika %          I-V.19/I-V.18</t>
  </si>
  <si>
    <t>Dynamika %                    I-VI.19/I-VI.18</t>
  </si>
  <si>
    <t>Dynamika % VII.19/VII.18</t>
  </si>
  <si>
    <t>Dynamika %     VIII.19/VIII.18</t>
  </si>
  <si>
    <t>Dynamika  %       IX.19/IX.18</t>
  </si>
  <si>
    <t>Dynamika %       X.19/X.18</t>
  </si>
  <si>
    <t>Dynamika %        XI.19/XI.18</t>
  </si>
  <si>
    <t>Dynamika %  XII.19/XII.18</t>
  </si>
  <si>
    <t>Dynamika %                  I-VIII.19/I-VIII.18</t>
  </si>
  <si>
    <t>Dynamika %                I-IX.19/I-IX.18</t>
  </si>
  <si>
    <t>Dynamika %          I-X.19/I-X.18</t>
  </si>
  <si>
    <t>Dynamika %          I-XI.19/I-XI.18</t>
  </si>
  <si>
    <t>Dynamika %                I-XII.19/I-XII.18</t>
  </si>
  <si>
    <t>01.01- 28.02.2019</t>
  </si>
  <si>
    <t>01.01- 28.02.2018</t>
  </si>
  <si>
    <t>Dynamika %     II.20/I.20</t>
  </si>
  <si>
    <t>Dynamika  %       III.20/II.20</t>
  </si>
  <si>
    <t>Dynamika %       IV.20/III.20</t>
  </si>
  <si>
    <t>Dynamika %        V.20/IV.20</t>
  </si>
  <si>
    <t>Dynamika %        VI.20/V.20</t>
  </si>
  <si>
    <t>01.01-31.01.2020</t>
  </si>
  <si>
    <t>01.01- 31.03.2020</t>
  </si>
  <si>
    <t>01.01-30.04.2020</t>
  </si>
  <si>
    <t>01.01- 31.05.2020</t>
  </si>
  <si>
    <t>01.01- 30.06.2020</t>
  </si>
  <si>
    <t>Dynamika % VII.20/VI.20</t>
  </si>
  <si>
    <t>Dynamika %     VIII.20/VII.20</t>
  </si>
  <si>
    <t>Dynamika  %       IX.20/VIII.20</t>
  </si>
  <si>
    <t>Dynamika %       X.20/IX.20</t>
  </si>
  <si>
    <t>Dynamika %       XI.20/X.20</t>
  </si>
  <si>
    <t>Dynamika %        XII.20/XI.20</t>
  </si>
  <si>
    <t>01.01-31.07.2020</t>
  </si>
  <si>
    <t>01.01- 31.08.2020</t>
  </si>
  <si>
    <t>01.01- 30.09.2020</t>
  </si>
  <si>
    <t>01.01-31.10.2020</t>
  </si>
  <si>
    <t>01.01- 31.11.2020</t>
  </si>
  <si>
    <t xml:space="preserve">01.01- 31.12.2020 </t>
  </si>
  <si>
    <t>Dynamika % I.20/XII.19</t>
  </si>
  <si>
    <t>Dynamika % I.20/I.19</t>
  </si>
  <si>
    <t>Dynamika %     II.20/II.19</t>
  </si>
  <si>
    <t>Dynamika  %       III.20/III.19</t>
  </si>
  <si>
    <t>Dynamika %       IV.20/IV.19</t>
  </si>
  <si>
    <t>Dynamika %        V.20/V.19</t>
  </si>
  <si>
    <t>Dynamika %  VI.20/VI.19</t>
  </si>
  <si>
    <t>Dynamika %             I-II.20/I-II.19</t>
  </si>
  <si>
    <t>Dynamika %              I-III.20/I-III.19</t>
  </si>
  <si>
    <t>Dynamika %              I-IV.20/I-IV.19</t>
  </si>
  <si>
    <t>Dynamika %          I-V.20/I-V.19</t>
  </si>
  <si>
    <t>Dynamika %                    I-VI.20/I-VI.19</t>
  </si>
  <si>
    <t>Dynamika % VII.20/VII.19</t>
  </si>
  <si>
    <t>Dynamika %     VIII.20/VIII.19</t>
  </si>
  <si>
    <t>Dynamika  %       IX.20/IX.19</t>
  </si>
  <si>
    <t>Dynamika %       X.20/X.19</t>
  </si>
  <si>
    <t>Dynamika %        XI.20/XI.19</t>
  </si>
  <si>
    <t>Dynamika %  XII.20/XII.19</t>
  </si>
  <si>
    <t>Dynamika %              I-VII.20/I-VII.19</t>
  </si>
  <si>
    <t>Dynamika %                  I-VIII.20/I-VIII.19</t>
  </si>
  <si>
    <t>Dynamika %                I-IX.20/I-IX.19</t>
  </si>
  <si>
    <t>Dynamika %          I-X.20/I-X.19</t>
  </si>
  <si>
    <t>Dynamika %          I-XI.20/I-XI.19</t>
  </si>
  <si>
    <t>Dynamika %                I-XII.20/I-XII.19</t>
  </si>
  <si>
    <t>01.01- 29.02.2020</t>
  </si>
  <si>
    <t>(w zł , $, € )</t>
  </si>
  <si>
    <t>I-II</t>
  </si>
  <si>
    <t>I-III</t>
  </si>
  <si>
    <t>I-IV</t>
  </si>
  <si>
    <t>I-V</t>
  </si>
  <si>
    <t>I-VI</t>
  </si>
  <si>
    <t>zł</t>
  </si>
  <si>
    <t>$</t>
  </si>
  <si>
    <t>€</t>
  </si>
  <si>
    <t>I-VII</t>
  </si>
  <si>
    <t>I-VIII</t>
  </si>
  <si>
    <t>I-IX</t>
  </si>
  <si>
    <t>I-X</t>
  </si>
  <si>
    <t>I-XI</t>
  </si>
  <si>
    <t>I-XII</t>
  </si>
  <si>
    <t>2020/2019</t>
  </si>
  <si>
    <t>EKSPORT - DYNAMIKA WARTOŚCI  % 2020/2019</t>
  </si>
  <si>
    <t>IMPORT - DYNAMIKA WARTOŚCI % 2020/2019</t>
  </si>
  <si>
    <t>OSTATECZNE</t>
  </si>
  <si>
    <r>
      <t xml:space="preserve">2019 </t>
    </r>
    <r>
      <rPr>
        <b/>
        <sz val="14"/>
        <color indexed="36"/>
        <rFont val="Calibri"/>
        <family val="2"/>
      </rPr>
      <t>OSTATECZNE</t>
    </r>
  </si>
  <si>
    <t>**-ostateczne dane</t>
  </si>
  <si>
    <t>Dynamika %                 I-VII.19/I-VII.18</t>
  </si>
  <si>
    <t>Dynamika % I.21/XII.20</t>
  </si>
  <si>
    <t>Dynamika %     II.21/I.21</t>
  </si>
  <si>
    <t>Dynamika  %       III.21/II.21</t>
  </si>
  <si>
    <t>Dynamika %       IV.21/III.21</t>
  </si>
  <si>
    <t>Dynamika %        V.21/IV.21</t>
  </si>
  <si>
    <t>Dynamika %        VI.21/V.21</t>
  </si>
  <si>
    <t>01.01-31.01.2021</t>
  </si>
  <si>
    <t>Dynamika % I.21/I.20</t>
  </si>
  <si>
    <t>01.01- 28.02.2021</t>
  </si>
  <si>
    <t>Dynamika %             I-II.21/I-II.20</t>
  </si>
  <si>
    <t>01.01- 31.03.2021</t>
  </si>
  <si>
    <t>01.01-30.04.2021</t>
  </si>
  <si>
    <t>01.01- 31.05.2021</t>
  </si>
  <si>
    <t>01.01- 30.06.2021</t>
  </si>
  <si>
    <t>Dynamika %              I-IV.21/I-IV.20</t>
  </si>
  <si>
    <t>Dynamika %          I-V.21/I-V.20</t>
  </si>
  <si>
    <t>Dynamika %                    I-VI.21/I-VI.20</t>
  </si>
  <si>
    <t>Dynamika % VII.21/VI.21</t>
  </si>
  <si>
    <t>Dynamika %              I-VII.21/I-VII.20</t>
  </si>
  <si>
    <t>Dynamika %                  I-VIII.21/I-VIII.20</t>
  </si>
  <si>
    <t>Dynamika %                I-IX.21/I-IX.20</t>
  </si>
  <si>
    <t>Dynamika %          I-X.21/I-X.20</t>
  </si>
  <si>
    <t>Dynamika %          I-XI.21/I-XI.20</t>
  </si>
  <si>
    <t>Dynamika %                I-XII.21/I-XII.20</t>
  </si>
  <si>
    <t>01.01-31.07.2021</t>
  </si>
  <si>
    <t>01.01- 31.08.2021</t>
  </si>
  <si>
    <t>01.01- 30.09.2021</t>
  </si>
  <si>
    <t>01.01-31.10.2021</t>
  </si>
  <si>
    <t>01.01- 31.11.2021</t>
  </si>
  <si>
    <t xml:space="preserve">01.01- 31.12.2021 </t>
  </si>
  <si>
    <t>Dynamika % VII.21/VII.20</t>
  </si>
  <si>
    <t>Dynamika %     VIII.21/VIII.20</t>
  </si>
  <si>
    <t>Dynamika  %       IX.21/IX.20</t>
  </si>
  <si>
    <t>Dynamika %       X.21/X.20</t>
  </si>
  <si>
    <t>Dynamika %        XI.21/XI.20</t>
  </si>
  <si>
    <t>Dynamika %  XII.21/XII.20</t>
  </si>
  <si>
    <t>Dynamika %     II.21/II.20</t>
  </si>
  <si>
    <t>Dynamika  %       III.21/III.20</t>
  </si>
  <si>
    <t>Dynamika %       IV.21/IV.20</t>
  </si>
  <si>
    <t>Dynamika %        V.21/V.20</t>
  </si>
  <si>
    <t>Dynamika %  VI.21/VI.20</t>
  </si>
  <si>
    <t>2021/2020</t>
  </si>
  <si>
    <t>EKSPORT - DYNAMIKA WARTOŚCI  % 2021/2020</t>
  </si>
  <si>
    <t>IMPORT - DYNAMIKA WARTOŚCI % 2021/2020</t>
  </si>
  <si>
    <t>Dynamika %     VIII.21/VII.21</t>
  </si>
  <si>
    <t>Dynamika  %       IX.21/VIII.21</t>
  </si>
  <si>
    <t>Dynamika %       X.21/IX.21</t>
  </si>
  <si>
    <t>Dynamika %       XI.21/X.21</t>
  </si>
  <si>
    <t>Dynamika %        XII.21/XI.21</t>
  </si>
  <si>
    <t>Dynamika %              I-III.21/I-III.20</t>
  </si>
  <si>
    <r>
      <t xml:space="preserve">MIĘSO, PODROBY JADALNE I PRZETWORY Z DROBIU   </t>
    </r>
    <r>
      <rPr>
        <b/>
        <i/>
        <sz val="12"/>
        <color indexed="10"/>
        <rFont val="Calibri"/>
        <family val="2"/>
      </rPr>
      <t xml:space="preserve">KODY CN 0207 i 1602  </t>
    </r>
    <r>
      <rPr>
        <b/>
        <i/>
        <sz val="12"/>
        <rFont val="Calibri"/>
        <family val="2"/>
      </rPr>
      <t>[masa netto: kg]</t>
    </r>
  </si>
  <si>
    <t>CN 0207 i 1602</t>
  </si>
  <si>
    <r>
      <t xml:space="preserve">2020 </t>
    </r>
    <r>
      <rPr>
        <b/>
        <sz val="14"/>
        <color indexed="36"/>
        <rFont val="Calibri"/>
        <family val="2"/>
      </rPr>
      <t>OSTATECZNE</t>
    </r>
  </si>
  <si>
    <t>2020*</t>
  </si>
  <si>
    <t>*- dane ostateczne</t>
  </si>
  <si>
    <t>Dynamika % I.22/XII.21</t>
  </si>
  <si>
    <t>Dynamika % I.22/I.21</t>
  </si>
  <si>
    <t>Dynamika %     II.22/I.22</t>
  </si>
  <si>
    <t>Dynamika %       IV.22/III.22</t>
  </si>
  <si>
    <t>Dynamika %        VI.22/V.22</t>
  </si>
  <si>
    <t>Dynamika  %       III.22/II.22</t>
  </si>
  <si>
    <t>Dynamika %        V.22/IV.22</t>
  </si>
  <si>
    <t>01.01-31.01.2022</t>
  </si>
  <si>
    <t>01.01- 28.02.2022</t>
  </si>
  <si>
    <t>01.01- 31.03.2022</t>
  </si>
  <si>
    <t>01.01-30.04.2022</t>
  </si>
  <si>
    <t>01.01- 31.05.2022</t>
  </si>
  <si>
    <t>01.01- 30.06.2022</t>
  </si>
  <si>
    <t>Dynamika % VII.22/VI.22</t>
  </si>
  <si>
    <t>Dynamika %     VIII.22/VII.22</t>
  </si>
  <si>
    <t>Dynamika  %       IX.22/VIII.22</t>
  </si>
  <si>
    <t>Dynamika %       X.22/IX.22</t>
  </si>
  <si>
    <t>Dynamika %       XI.22/X.22</t>
  </si>
  <si>
    <t>Dynamika %        XII.22/XI.22</t>
  </si>
  <si>
    <t>01.01-31.07.2022</t>
  </si>
  <si>
    <t>01.01- 31.08.2022</t>
  </si>
  <si>
    <t>01.01- 30.09.2022</t>
  </si>
  <si>
    <t>01.01-31.10.2022</t>
  </si>
  <si>
    <t>01.01- 31.11.2022</t>
  </si>
  <si>
    <t xml:space="preserve">01.01- 31.12.2022 </t>
  </si>
  <si>
    <t>Dynamika %     II.22/II.21</t>
  </si>
  <si>
    <t>Dynamika  %       III.22/III.21</t>
  </si>
  <si>
    <t>Dynamika %       IV.22/IV.21</t>
  </si>
  <si>
    <t>Dynamika %        V.22/V.21</t>
  </si>
  <si>
    <t>Dynamika %  VI.22/VI.21</t>
  </si>
  <si>
    <t>Dynamika %             I-II.22/I-II.21</t>
  </si>
  <si>
    <t>Dynamika %              I-III.22/I-III.21</t>
  </si>
  <si>
    <t>Dynamika %              I-IV.22/I-IV.21</t>
  </si>
  <si>
    <t>Dynamika %          I-V.22/I-V.21</t>
  </si>
  <si>
    <t>Dynamika %                    I-VI.22/I-VI.21</t>
  </si>
  <si>
    <t>Dynamika % VII.22/VII.21</t>
  </si>
  <si>
    <t>Dynamika %     VIII.22/VIII.21</t>
  </si>
  <si>
    <t>Dynamika  %       IX.22/IX.21</t>
  </si>
  <si>
    <t>Dynamika %       X.22/X.21</t>
  </si>
  <si>
    <t>Dynamika %        XI.22/XI.21</t>
  </si>
  <si>
    <t>Dynamika %  XII.22/XII.21</t>
  </si>
  <si>
    <t>Dynamika %              I-VII.22/I-VII.21</t>
  </si>
  <si>
    <t>Dynamika %                  I-VIII.22/I-VIII.21</t>
  </si>
  <si>
    <t>Dynamika %                I-IX.22/I-IX.21</t>
  </si>
  <si>
    <t>Dynamika %          I-X.22/I-X.21</t>
  </si>
  <si>
    <t>Dynamika %          I-XI.22/I-XI.21</t>
  </si>
  <si>
    <t>Dynamika %                I-XII.22/I-XII.21</t>
  </si>
  <si>
    <t>2022/2021</t>
  </si>
  <si>
    <t>EKSPORT - DYNAMIKA WARTOŚCI  % 2022/2021</t>
  </si>
  <si>
    <t>IMPORT - DYNAMIKA WARTOŚCI % 2022/2021</t>
  </si>
  <si>
    <r>
      <t>2023</t>
    </r>
    <r>
      <rPr>
        <b/>
        <sz val="14"/>
        <color indexed="10"/>
        <rFont val="Calibri"/>
        <family val="2"/>
      </rPr>
      <t>*</t>
    </r>
  </si>
  <si>
    <r>
      <t>2023</t>
    </r>
    <r>
      <rPr>
        <b/>
        <sz val="14"/>
        <color indexed="10"/>
        <rFont val="Calibri"/>
        <family val="2"/>
      </rPr>
      <t>*</t>
    </r>
  </si>
  <si>
    <t>Dynamika % I.23/XII.22</t>
  </si>
  <si>
    <t>Dynamika  %       III.23/II.23</t>
  </si>
  <si>
    <t>Dynamika %       IV.23/III.23</t>
  </si>
  <si>
    <t>Dynamika %        V.23/IV.23</t>
  </si>
  <si>
    <t>Dynamika %        VI.23/V.23</t>
  </si>
  <si>
    <t>Dynamika % VII.23/VI.23</t>
  </si>
  <si>
    <t>Dynamika %     VIII.23/VII.23</t>
  </si>
  <si>
    <t>Dynamika  %       IX.23/VIII.23</t>
  </si>
  <si>
    <t>Dynamika %       X.23/IX.23</t>
  </si>
  <si>
    <t>Dynamika %       XI.23/X.23</t>
  </si>
  <si>
    <t>Dynamika %        XII.23/XI.23</t>
  </si>
  <si>
    <t>Dynamika %     II.23/I.23</t>
  </si>
  <si>
    <t>01.01-31.01.2023</t>
  </si>
  <si>
    <t>01.01- 28.02.2023</t>
  </si>
  <si>
    <t>01.01- 31.03.2023</t>
  </si>
  <si>
    <t>01.01-30.04.2023</t>
  </si>
  <si>
    <t>01.01- 31.05.2023</t>
  </si>
  <si>
    <t>01.01- 30.06.2023</t>
  </si>
  <si>
    <t>01.01-31.07.2023</t>
  </si>
  <si>
    <t>01.01- 31.08.2023</t>
  </si>
  <si>
    <t>01.01- 30.09.2023</t>
  </si>
  <si>
    <t>01.01-31.10.2023</t>
  </si>
  <si>
    <t>01.01- 31.11.2023</t>
  </si>
  <si>
    <t xml:space="preserve">01.01- 31.12.2023 </t>
  </si>
  <si>
    <t>Dynamika % I.23/I.22</t>
  </si>
  <si>
    <t>Dynamika %     II.23/II.22</t>
  </si>
  <si>
    <t>Dynamika  %       III.23/III.22</t>
  </si>
  <si>
    <t>Dynamika %       IV.23/IV.22</t>
  </si>
  <si>
    <t>Dynamika %        V.23/V.22</t>
  </si>
  <si>
    <t>Dynamika %  VI.23/VI.22</t>
  </si>
  <si>
    <t>Dynamika %             I-II.23/I-II.22</t>
  </si>
  <si>
    <t>Dynamika %              I-III.23/I-III.22</t>
  </si>
  <si>
    <t>Dynamika %              I-IV.23/I-IV.22</t>
  </si>
  <si>
    <t>Dynamika %          I-V.23/I-V.22</t>
  </si>
  <si>
    <t>Dynamika %                    I-VI.23/I-VI.22</t>
  </si>
  <si>
    <t>Dynamika % VII.23/VII.22</t>
  </si>
  <si>
    <t>Dynamika %     VIII.23/VIII.22</t>
  </si>
  <si>
    <t>Dynamika  %       IX.23/IX.22</t>
  </si>
  <si>
    <t>Dynamika %       X.23/X.22</t>
  </si>
  <si>
    <t>Dynamika %        XI.23/XI.22</t>
  </si>
  <si>
    <t>Dynamika %  XII.23/XII.22</t>
  </si>
  <si>
    <t>Dynamika %              I-VII.23/I-VII.22</t>
  </si>
  <si>
    <t>Dynamika %                  I-VIII.23/I-VIII.22</t>
  </si>
  <si>
    <t>Dynamika %                I-IX.23/I-IX.22</t>
  </si>
  <si>
    <t>Dynamika %          I-X.23/I-X.22</t>
  </si>
  <si>
    <t>Dynamika %          I-XI.23/I-XI.22</t>
  </si>
  <si>
    <t>Dynamika %                I-XII.23/I-XII.22</t>
  </si>
  <si>
    <t>2023/2022</t>
  </si>
  <si>
    <t>EKSPORT - DYNAMIKA WARTOŚCI  % 2023/2022</t>
  </si>
  <si>
    <t>IMPORT - DYNAMIKA WARTOŚCI % 2023/2022</t>
  </si>
  <si>
    <r>
      <t>2023</t>
    </r>
    <r>
      <rPr>
        <b/>
        <sz val="9"/>
        <color indexed="10"/>
        <rFont val="Bookman Old Style"/>
        <family val="1"/>
      </rPr>
      <t>*</t>
    </r>
  </si>
  <si>
    <t>dol</t>
  </si>
  <si>
    <t>eur</t>
  </si>
  <si>
    <t>import</t>
  </si>
  <si>
    <t>eksport</t>
  </si>
  <si>
    <t>VII-XII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</si>
</sst>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\ mmmm\ yyyy"/>
    <numFmt numFmtId="177" formatCode="0.0%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#,##0.000"/>
    <numFmt numFmtId="181" formatCode="0.000%"/>
    <numFmt numFmtId="182" formatCode="0.0000000"/>
    <numFmt numFmtId="183" formatCode="0.00000000"/>
    <numFmt numFmtId="184" formatCode="_-* #,##0_-;\-* #,##0_-;_-* &quot;-&quot;??_-;_-@_-"/>
  </numFmts>
  <fonts count="9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7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i/>
      <sz val="12"/>
      <name val="Calibri"/>
      <family val="2"/>
    </font>
    <font>
      <b/>
      <sz val="8"/>
      <color indexed="10"/>
      <name val="Calibri"/>
      <family val="2"/>
    </font>
    <font>
      <b/>
      <sz val="11"/>
      <name val="Calibri"/>
      <family val="2"/>
    </font>
    <font>
      <b/>
      <sz val="9"/>
      <color indexed="10"/>
      <name val="Bookman Old Style"/>
      <family val="1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4"/>
      <color indexed="36"/>
      <name val="Calibri"/>
      <family val="2"/>
    </font>
    <font>
      <b/>
      <i/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b/>
      <sz val="7"/>
      <name val="Calibri"/>
      <family val="2"/>
    </font>
    <font>
      <b/>
      <sz val="14"/>
      <color indexed="5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6"/>
      <name val="Calibri"/>
      <family val="2"/>
    </font>
    <font>
      <i/>
      <sz val="9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Calibri"/>
      <family val="2"/>
    </font>
    <font>
      <b/>
      <sz val="14"/>
      <color rgb="FF082A75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rgb="FF7030A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2F1EF"/>
        <bgColor indexed="64"/>
      </patternFill>
    </fill>
    <fill>
      <patternFill patternType="solid">
        <fgColor rgb="FF83D9D3"/>
        <bgColor indexed="64"/>
      </patternFill>
    </fill>
    <fill>
      <patternFill patternType="solid">
        <fgColor rgb="FFD6E9F5"/>
        <bgColor indexed="64"/>
      </patternFill>
    </fill>
    <fill>
      <patternFill patternType="solid">
        <fgColor rgb="FFA6E4D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rgb="FF1A5550"/>
      </left>
      <right style="double">
        <color rgb="FF1A5550"/>
      </right>
      <top style="double">
        <color rgb="FF1A5550"/>
      </top>
      <bottom style="double">
        <color rgb="FF1A5550"/>
      </bottom>
    </border>
    <border>
      <left style="double"/>
      <right style="double">
        <color rgb="FF1A5550"/>
      </right>
      <top style="double"/>
      <bottom style="double">
        <color rgb="FF1A5550"/>
      </bottom>
    </border>
    <border>
      <left style="double">
        <color rgb="FF1A5550"/>
      </left>
      <right style="double">
        <color rgb="FF1A5550"/>
      </right>
      <top style="double"/>
      <bottom style="double">
        <color rgb="FF1A5550"/>
      </bottom>
    </border>
    <border>
      <left style="double">
        <color rgb="FF1A5550"/>
      </left>
      <right style="double"/>
      <top style="double"/>
      <bottom style="double">
        <color rgb="FF1A5550"/>
      </bottom>
    </border>
    <border>
      <left style="double"/>
      <right style="double">
        <color rgb="FF1A5550"/>
      </right>
      <top style="double">
        <color rgb="FF1A5550"/>
      </top>
      <bottom style="double">
        <color rgb="FF1A5550"/>
      </bottom>
    </border>
    <border>
      <left style="double">
        <color rgb="FF1A5550"/>
      </left>
      <right style="double"/>
      <top style="double">
        <color rgb="FF1A5550"/>
      </top>
      <bottom style="double">
        <color rgb="FF1A5550"/>
      </bottom>
    </border>
    <border>
      <left style="double"/>
      <right style="double">
        <color rgb="FF1A5550"/>
      </right>
      <top style="double">
        <color rgb="FF1A5550"/>
      </top>
      <bottom style="double"/>
    </border>
    <border>
      <left style="double">
        <color rgb="FF1A5550"/>
      </left>
      <right style="double">
        <color rgb="FF1A5550"/>
      </right>
      <top style="double">
        <color rgb="FF1A5550"/>
      </top>
      <bottom style="double"/>
    </border>
    <border>
      <left style="double">
        <color rgb="FF1A5550"/>
      </left>
      <right style="double"/>
      <top style="double">
        <color rgb="FF1A5550"/>
      </top>
      <bottom style="double"/>
    </border>
    <border>
      <left style="double">
        <color rgb="FF1A5550"/>
      </left>
      <right style="double">
        <color rgb="FF1A5550"/>
      </right>
      <top style="double">
        <color rgb="FF1A5550"/>
      </top>
      <bottom>
        <color indexed="63"/>
      </bottom>
    </border>
    <border>
      <left style="double"/>
      <right style="double">
        <color rgb="FF1A5550"/>
      </right>
      <top style="double">
        <color rgb="FF1A5550"/>
      </top>
      <bottom>
        <color indexed="63"/>
      </bottom>
    </border>
    <border>
      <left style="double">
        <color rgb="FF1A5550"/>
      </left>
      <right style="double"/>
      <top style="double">
        <color rgb="FF1A55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rgb="FF1A5550"/>
      </right>
      <top style="double">
        <color rgb="FF1A555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7" fontId="14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3" fontId="1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19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170" fontId="51" fillId="0" borderId="20" xfId="0" applyNumberFormat="1" applyFont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3" fontId="52" fillId="0" borderId="21" xfId="0" applyNumberFormat="1" applyFont="1" applyBorder="1" applyAlignment="1">
      <alignment horizontal="center" vertical="center"/>
    </xf>
    <xf numFmtId="175" fontId="52" fillId="0" borderId="20" xfId="0" applyNumberFormat="1" applyFont="1" applyBorder="1" applyAlignment="1">
      <alignment horizontal="center" vertical="center"/>
    </xf>
    <xf numFmtId="3" fontId="51" fillId="0" borderId="21" xfId="0" applyNumberFormat="1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3" fontId="51" fillId="0" borderId="24" xfId="0" applyNumberFormat="1" applyFont="1" applyBorder="1" applyAlignment="1">
      <alignment horizontal="center" vertical="center" wrapText="1"/>
    </xf>
    <xf numFmtId="170" fontId="51" fillId="0" borderId="25" xfId="0" applyNumberFormat="1" applyFont="1" applyBorder="1" applyAlignment="1">
      <alignment horizontal="center" vertical="center" wrapText="1"/>
    </xf>
    <xf numFmtId="3" fontId="51" fillId="0" borderId="26" xfId="0" applyNumberFormat="1" applyFont="1" applyBorder="1" applyAlignment="1">
      <alignment horizontal="center" vertical="center" wrapText="1"/>
    </xf>
    <xf numFmtId="3" fontId="51" fillId="0" borderId="27" xfId="0" applyNumberFormat="1" applyFont="1" applyBorder="1" applyAlignment="1">
      <alignment horizontal="center" vertical="center" wrapText="1"/>
    </xf>
    <xf numFmtId="3" fontId="51" fillId="0" borderId="27" xfId="0" applyNumberFormat="1" applyFont="1" applyBorder="1" applyAlignment="1">
      <alignment horizontal="center" vertical="center"/>
    </xf>
    <xf numFmtId="170" fontId="51" fillId="0" borderId="28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170" fontId="51" fillId="0" borderId="0" xfId="0" applyNumberFormat="1" applyFont="1" applyAlignment="1">
      <alignment horizontal="center" vertical="center" wrapText="1"/>
    </xf>
    <xf numFmtId="170" fontId="51" fillId="0" borderId="0" xfId="0" applyNumberFormat="1" applyFont="1" applyAlignment="1">
      <alignment horizontal="center" vertical="center"/>
    </xf>
    <xf numFmtId="0" fontId="50" fillId="33" borderId="29" xfId="0" applyFont="1" applyFill="1" applyBorder="1" applyAlignment="1">
      <alignment horizontal="center" vertical="center" wrapText="1"/>
    </xf>
    <xf numFmtId="175" fontId="52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5" fillId="0" borderId="2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175" fontId="52" fillId="35" borderId="0" xfId="0" applyNumberFormat="1" applyFont="1" applyFill="1" applyAlignment="1">
      <alignment horizontal="center" vertical="center"/>
    </xf>
    <xf numFmtId="0" fontId="55" fillId="36" borderId="19" xfId="0" applyFont="1" applyFill="1" applyBorder="1" applyAlignment="1">
      <alignment horizontal="center" vertical="center" wrapText="1"/>
    </xf>
    <xf numFmtId="170" fontId="50" fillId="36" borderId="20" xfId="0" applyNumberFormat="1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175" fontId="50" fillId="36" borderId="20" xfId="0" applyNumberFormat="1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55" fillId="37" borderId="0" xfId="0" applyFont="1" applyFill="1" applyAlignment="1">
      <alignment horizontal="center" vertical="center" wrapText="1"/>
    </xf>
    <xf numFmtId="3" fontId="51" fillId="37" borderId="0" xfId="0" applyNumberFormat="1" applyFont="1" applyFill="1" applyAlignment="1">
      <alignment horizontal="center" vertical="center" wrapText="1"/>
    </xf>
    <xf numFmtId="170" fontId="51" fillId="37" borderId="0" xfId="0" applyNumberFormat="1" applyFont="1" applyFill="1" applyAlignment="1">
      <alignment horizontal="center" vertical="center" wrapText="1"/>
    </xf>
    <xf numFmtId="170" fontId="51" fillId="37" borderId="0" xfId="0" applyNumberFormat="1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51" fillId="0" borderId="3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0" fillId="31" borderId="14" xfId="0" applyFont="1" applyFill="1" applyBorder="1" applyAlignment="1">
      <alignment horizontal="center" vertical="center" wrapText="1"/>
    </xf>
    <xf numFmtId="0" fontId="50" fillId="31" borderId="15" xfId="0" applyFont="1" applyFill="1" applyBorder="1" applyAlignment="1">
      <alignment horizontal="center" vertical="center" wrapText="1"/>
    </xf>
    <xf numFmtId="0" fontId="50" fillId="31" borderId="16" xfId="0" applyFont="1" applyFill="1" applyBorder="1" applyAlignment="1">
      <alignment horizontal="center" vertical="center" wrapText="1"/>
    </xf>
    <xf numFmtId="0" fontId="50" fillId="31" borderId="17" xfId="0" applyFont="1" applyFill="1" applyBorder="1" applyAlignment="1">
      <alignment horizontal="center" vertical="center" wrapText="1"/>
    </xf>
    <xf numFmtId="0" fontId="50" fillId="31" borderId="18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50" fillId="31" borderId="10" xfId="0" applyFont="1" applyFill="1" applyBorder="1" applyAlignment="1">
      <alignment horizontal="center" vertical="center" wrapText="1"/>
    </xf>
    <xf numFmtId="0" fontId="50" fillId="31" borderId="20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0" fontId="50" fillId="31" borderId="22" xfId="0" applyFont="1" applyFill="1" applyBorder="1" applyAlignment="1">
      <alignment horizontal="center" vertical="center" wrapText="1"/>
    </xf>
    <xf numFmtId="0" fontId="50" fillId="31" borderId="29" xfId="0" applyFont="1" applyFill="1" applyBorder="1" applyAlignment="1">
      <alignment horizontal="center" vertical="center" wrapText="1"/>
    </xf>
    <xf numFmtId="0" fontId="54" fillId="31" borderId="20" xfId="0" applyFont="1" applyFill="1" applyBorder="1" applyAlignment="1">
      <alignment horizontal="center" vertical="center" wrapText="1"/>
    </xf>
    <xf numFmtId="0" fontId="55" fillId="31" borderId="20" xfId="0" applyFont="1" applyFill="1" applyBorder="1" applyAlignment="1">
      <alignment horizontal="center" vertical="center" wrapText="1"/>
    </xf>
    <xf numFmtId="0" fontId="55" fillId="38" borderId="19" xfId="0" applyFont="1" applyFill="1" applyBorder="1" applyAlignment="1">
      <alignment horizontal="center" vertical="center" wrapText="1"/>
    </xf>
    <xf numFmtId="170" fontId="50" fillId="38" borderId="20" xfId="0" applyNumberFormat="1" applyFont="1" applyFill="1" applyBorder="1" applyAlignment="1">
      <alignment horizontal="center" vertical="center" wrapText="1"/>
    </xf>
    <xf numFmtId="175" fontId="50" fillId="38" borderId="20" xfId="0" applyNumberFormat="1" applyFont="1" applyFill="1" applyBorder="1" applyAlignment="1">
      <alignment horizontal="center" vertical="center" wrapText="1"/>
    </xf>
    <xf numFmtId="0" fontId="50" fillId="38" borderId="2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3" fontId="51" fillId="0" borderId="27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3" fontId="52" fillId="0" borderId="26" xfId="0" applyNumberFormat="1" applyFont="1" applyBorder="1" applyAlignment="1">
      <alignment horizontal="center" vertical="center" wrapText="1"/>
    </xf>
    <xf numFmtId="170" fontId="52" fillId="0" borderId="25" xfId="0" applyNumberFormat="1" applyFont="1" applyBorder="1" applyAlignment="1">
      <alignment horizontal="center" vertical="center" wrapText="1"/>
    </xf>
    <xf numFmtId="175" fontId="50" fillId="31" borderId="2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87" fillId="0" borderId="0" xfId="0" applyFont="1" applyAlignment="1">
      <alignment horizontal="center" vertical="center"/>
    </xf>
    <xf numFmtId="3" fontId="88" fillId="0" borderId="31" xfId="0" applyNumberFormat="1" applyFont="1" applyBorder="1" applyAlignment="1">
      <alignment horizontal="center" vertical="center" wrapText="1"/>
    </xf>
    <xf numFmtId="3" fontId="26" fillId="0" borderId="31" xfId="0" applyNumberFormat="1" applyFont="1" applyBorder="1" applyAlignment="1">
      <alignment horizontal="center" vertical="center" wrapText="1"/>
    </xf>
    <xf numFmtId="0" fontId="89" fillId="39" borderId="32" xfId="0" applyFont="1" applyFill="1" applyBorder="1" applyAlignment="1">
      <alignment horizontal="center" vertical="center" wrapText="1"/>
    </xf>
    <xf numFmtId="0" fontId="90" fillId="39" borderId="33" xfId="0" applyFont="1" applyFill="1" applyBorder="1" applyAlignment="1">
      <alignment horizontal="center" vertical="center" wrapText="1"/>
    </xf>
    <xf numFmtId="0" fontId="90" fillId="39" borderId="34" xfId="0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3" fontId="88" fillId="0" borderId="36" xfId="0" applyNumberFormat="1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3" fontId="88" fillId="0" borderId="38" xfId="0" applyNumberFormat="1" applyFont="1" applyBorder="1" applyAlignment="1">
      <alignment horizontal="center" vertical="center" wrapText="1"/>
    </xf>
    <xf numFmtId="3" fontId="88" fillId="0" borderId="3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3" fontId="26" fillId="0" borderId="40" xfId="0" applyNumberFormat="1" applyFont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3" fontId="88" fillId="0" borderId="40" xfId="0" applyNumberFormat="1" applyFont="1" applyBorder="1" applyAlignment="1">
      <alignment vertical="center" wrapText="1"/>
    </xf>
    <xf numFmtId="3" fontId="26" fillId="0" borderId="40" xfId="0" applyNumberFormat="1" applyFont="1" applyBorder="1" applyAlignment="1">
      <alignment vertical="center" wrapText="1"/>
    </xf>
    <xf numFmtId="3" fontId="26" fillId="0" borderId="42" xfId="0" applyNumberFormat="1" applyFont="1" applyBorder="1" applyAlignment="1">
      <alignment horizontal="center" vertical="center" wrapText="1"/>
    </xf>
    <xf numFmtId="3" fontId="26" fillId="0" borderId="36" xfId="0" applyNumberFormat="1" applyFont="1" applyBorder="1" applyAlignment="1">
      <alignment horizontal="center" vertical="center" wrapText="1"/>
    </xf>
    <xf numFmtId="3" fontId="26" fillId="0" borderId="38" xfId="0" applyNumberFormat="1" applyFont="1" applyBorder="1" applyAlignment="1">
      <alignment horizontal="center" vertical="center" wrapText="1"/>
    </xf>
    <xf numFmtId="3" fontId="26" fillId="0" borderId="39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3" fontId="88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2" fillId="40" borderId="32" xfId="0" applyFont="1" applyFill="1" applyBorder="1" applyAlignment="1">
      <alignment horizontal="center" vertical="center" wrapText="1"/>
    </xf>
    <xf numFmtId="0" fontId="90" fillId="40" borderId="33" xfId="0" applyFont="1" applyFill="1" applyBorder="1" applyAlignment="1">
      <alignment horizontal="center" vertical="center" wrapText="1"/>
    </xf>
    <xf numFmtId="0" fontId="90" fillId="40" borderId="34" xfId="0" applyFont="1" applyFill="1" applyBorder="1" applyAlignment="1">
      <alignment horizontal="center" vertical="center" wrapText="1"/>
    </xf>
    <xf numFmtId="177" fontId="88" fillId="0" borderId="31" xfId="0" applyNumberFormat="1" applyFont="1" applyBorder="1" applyAlignment="1">
      <alignment horizontal="center" vertical="center" wrapText="1"/>
    </xf>
    <xf numFmtId="177" fontId="26" fillId="0" borderId="3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0" fontId="88" fillId="0" borderId="31" xfId="0" applyNumberFormat="1" applyFont="1" applyBorder="1" applyAlignment="1">
      <alignment horizontal="center" vertical="center" wrapText="1"/>
    </xf>
    <xf numFmtId="177" fontId="0" fillId="0" borderId="0" xfId="54" applyNumberFormat="1" applyFont="1" applyAlignment="1">
      <alignment/>
    </xf>
    <xf numFmtId="177" fontId="88" fillId="0" borderId="31" xfId="54" applyNumberFormat="1" applyFont="1" applyBorder="1" applyAlignment="1">
      <alignment horizontal="center" vertical="center" wrapText="1"/>
    </xf>
    <xf numFmtId="177" fontId="88" fillId="0" borderId="38" xfId="54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3" fontId="51" fillId="0" borderId="0" xfId="0" applyNumberFormat="1" applyFont="1" applyBorder="1" applyAlignment="1">
      <alignment horizontal="center" vertical="center" wrapText="1"/>
    </xf>
    <xf numFmtId="170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170" fontId="51" fillId="0" borderId="0" xfId="0" applyNumberFormat="1" applyFont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 wrapText="1"/>
    </xf>
    <xf numFmtId="3" fontId="51" fillId="37" borderId="0" xfId="0" applyNumberFormat="1" applyFont="1" applyFill="1" applyBorder="1" applyAlignment="1">
      <alignment horizontal="center" vertical="center" wrapText="1"/>
    </xf>
    <xf numFmtId="170" fontId="51" fillId="37" borderId="0" xfId="0" applyNumberFormat="1" applyFont="1" applyFill="1" applyBorder="1" applyAlignment="1">
      <alignment horizontal="center" vertical="center" wrapText="1"/>
    </xf>
    <xf numFmtId="170" fontId="51" fillId="37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3" fontId="93" fillId="0" borderId="0" xfId="0" applyNumberFormat="1" applyFont="1" applyBorder="1" applyAlignment="1">
      <alignment/>
    </xf>
    <xf numFmtId="0" fontId="26" fillId="0" borderId="4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29" fillId="39" borderId="33" xfId="0" applyFont="1" applyFill="1" applyBorder="1" applyAlignment="1">
      <alignment horizontal="center" vertical="center" wrapText="1"/>
    </xf>
    <xf numFmtId="0" fontId="29" fillId="39" borderId="34" xfId="0" applyFont="1" applyFill="1" applyBorder="1" applyAlignment="1">
      <alignment horizontal="center" vertical="center" wrapText="1"/>
    </xf>
    <xf numFmtId="3" fontId="94" fillId="0" borderId="40" xfId="0" applyNumberFormat="1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horizontal="center" vertical="center" wrapText="1"/>
    </xf>
    <xf numFmtId="3" fontId="94" fillId="0" borderId="31" xfId="0" applyNumberFormat="1" applyFont="1" applyBorder="1" applyAlignment="1">
      <alignment horizontal="center" vertical="center" wrapText="1"/>
    </xf>
    <xf numFmtId="3" fontId="94" fillId="0" borderId="38" xfId="0" applyNumberFormat="1" applyFont="1" applyBorder="1" applyAlignment="1">
      <alignment horizontal="center" vertical="center" wrapText="1"/>
    </xf>
    <xf numFmtId="3" fontId="94" fillId="0" borderId="36" xfId="0" applyNumberFormat="1" applyFont="1" applyBorder="1" applyAlignment="1">
      <alignment horizontal="center" vertical="center" wrapText="1"/>
    </xf>
    <xf numFmtId="3" fontId="32" fillId="0" borderId="31" xfId="0" applyNumberFormat="1" applyFont="1" applyBorder="1" applyAlignment="1">
      <alignment horizontal="center" vertical="center" wrapText="1"/>
    </xf>
    <xf numFmtId="3" fontId="94" fillId="0" borderId="39" xfId="0" applyNumberFormat="1" applyFont="1" applyBorder="1" applyAlignment="1">
      <alignment horizontal="center" vertical="center" wrapText="1"/>
    </xf>
    <xf numFmtId="177" fontId="94" fillId="0" borderId="31" xfId="0" applyNumberFormat="1" applyFont="1" applyBorder="1" applyAlignment="1">
      <alignment horizontal="center" vertical="center" wrapText="1"/>
    </xf>
    <xf numFmtId="177" fontId="32" fillId="0" borderId="31" xfId="0" applyNumberFormat="1" applyFont="1" applyBorder="1" applyAlignment="1">
      <alignment horizontal="center" vertical="center" wrapText="1"/>
    </xf>
    <xf numFmtId="10" fontId="94" fillId="0" borderId="31" xfId="0" applyNumberFormat="1" applyFont="1" applyBorder="1" applyAlignment="1">
      <alignment horizontal="center" vertical="center" wrapText="1"/>
    </xf>
    <xf numFmtId="177" fontId="94" fillId="0" borderId="31" xfId="54" applyNumberFormat="1" applyFont="1" applyBorder="1" applyAlignment="1">
      <alignment horizontal="center" vertical="center" wrapText="1"/>
    </xf>
    <xf numFmtId="3" fontId="51" fillId="37" borderId="27" xfId="0" applyNumberFormat="1" applyFont="1" applyFill="1" applyBorder="1" applyAlignment="1">
      <alignment horizontal="center" vertical="center" wrapText="1"/>
    </xf>
    <xf numFmtId="3" fontId="51" fillId="37" borderId="26" xfId="0" applyNumberFormat="1" applyFont="1" applyFill="1" applyBorder="1" applyAlignment="1">
      <alignment horizontal="center" vertical="center" wrapText="1"/>
    </xf>
    <xf numFmtId="3" fontId="51" fillId="37" borderId="24" xfId="0" applyNumberFormat="1" applyFont="1" applyFill="1" applyBorder="1" applyAlignment="1">
      <alignment horizontal="center" vertical="center" wrapText="1"/>
    </xf>
    <xf numFmtId="3" fontId="51" fillId="37" borderId="27" xfId="0" applyNumberFormat="1" applyFont="1" applyFill="1" applyBorder="1" applyAlignment="1">
      <alignment horizontal="center" vertical="center"/>
    </xf>
    <xf numFmtId="3" fontId="52" fillId="37" borderId="26" xfId="0" applyNumberFormat="1" applyFont="1" applyFill="1" applyBorder="1" applyAlignment="1">
      <alignment horizontal="center" vertical="center" wrapText="1"/>
    </xf>
    <xf numFmtId="170" fontId="50" fillId="41" borderId="20" xfId="0" applyNumberFormat="1" applyFont="1" applyFill="1" applyBorder="1" applyAlignment="1">
      <alignment horizontal="center" vertical="center" wrapText="1"/>
    </xf>
    <xf numFmtId="170" fontId="55" fillId="0" borderId="25" xfId="0" applyNumberFormat="1" applyFont="1" applyBorder="1" applyAlignment="1">
      <alignment horizontal="center" vertical="center" wrapText="1"/>
    </xf>
    <xf numFmtId="170" fontId="55" fillId="0" borderId="20" xfId="0" applyNumberFormat="1" applyFont="1" applyBorder="1" applyAlignment="1">
      <alignment horizontal="center" vertical="center" wrapText="1"/>
    </xf>
    <xf numFmtId="170" fontId="50" fillId="41" borderId="22" xfId="0" applyNumberFormat="1" applyFont="1" applyFill="1" applyBorder="1" applyAlignment="1">
      <alignment horizontal="center" vertical="center" wrapText="1"/>
    </xf>
    <xf numFmtId="3" fontId="51" fillId="0" borderId="43" xfId="0" applyNumberFormat="1" applyFont="1" applyBorder="1" applyAlignment="1">
      <alignment horizontal="center" vertical="center" wrapText="1"/>
    </xf>
    <xf numFmtId="170" fontId="51" fillId="0" borderId="43" xfId="0" applyNumberFormat="1" applyFont="1" applyBorder="1" applyAlignment="1">
      <alignment horizontal="center" vertical="center" wrapText="1"/>
    </xf>
    <xf numFmtId="3" fontId="52" fillId="0" borderId="43" xfId="0" applyNumberFormat="1" applyFont="1" applyBorder="1" applyAlignment="1">
      <alignment horizontal="center" vertical="center" wrapText="1"/>
    </xf>
    <xf numFmtId="170" fontId="51" fillId="0" borderId="43" xfId="0" applyNumberFormat="1" applyFont="1" applyBorder="1" applyAlignment="1">
      <alignment horizontal="center" vertical="center"/>
    </xf>
    <xf numFmtId="3" fontId="88" fillId="0" borderId="40" xfId="0" applyNumberFormat="1" applyFont="1" applyBorder="1" applyAlignment="1">
      <alignment horizontal="center" vertical="center" wrapText="1"/>
    </xf>
    <xf numFmtId="3" fontId="88" fillId="0" borderId="44" xfId="0" applyNumberFormat="1" applyFont="1" applyBorder="1" applyAlignment="1">
      <alignment horizontal="center" vertical="center" wrapText="1"/>
    </xf>
    <xf numFmtId="3" fontId="94" fillId="0" borderId="44" xfId="0" applyNumberFormat="1" applyFont="1" applyBorder="1" applyAlignment="1">
      <alignment horizontal="center" vertical="center" wrapText="1"/>
    </xf>
    <xf numFmtId="3" fontId="95" fillId="0" borderId="45" xfId="0" applyNumberFormat="1" applyFont="1" applyBorder="1" applyAlignment="1">
      <alignment horizontal="center" vertical="center"/>
    </xf>
    <xf numFmtId="3" fontId="95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51" fillId="0" borderId="30" xfId="0" applyNumberFormat="1" applyFont="1" applyBorder="1" applyAlignment="1">
      <alignment horizontal="center" vertical="center" wrapText="1"/>
    </xf>
    <xf numFmtId="3" fontId="51" fillId="0" borderId="46" xfId="0" applyNumberFormat="1" applyFont="1" applyBorder="1" applyAlignment="1">
      <alignment horizontal="center" vertical="center" wrapText="1"/>
    </xf>
    <xf numFmtId="3" fontId="51" fillId="0" borderId="29" xfId="0" applyNumberFormat="1" applyFont="1" applyBorder="1" applyAlignment="1">
      <alignment horizontal="center" vertical="center" wrapText="1"/>
    </xf>
    <xf numFmtId="3" fontId="51" fillId="0" borderId="47" xfId="0" applyNumberFormat="1" applyFont="1" applyBorder="1" applyAlignment="1">
      <alignment horizontal="center" vertical="center" wrapText="1"/>
    </xf>
    <xf numFmtId="3" fontId="51" fillId="0" borderId="48" xfId="0" applyNumberFormat="1" applyFont="1" applyBorder="1" applyAlignment="1">
      <alignment horizontal="center" vertical="center" wrapText="1"/>
    </xf>
    <xf numFmtId="3" fontId="51" fillId="0" borderId="49" xfId="0" applyNumberFormat="1" applyFont="1" applyBorder="1" applyAlignment="1">
      <alignment horizontal="center" vertical="center" wrapText="1"/>
    </xf>
    <xf numFmtId="3" fontId="52" fillId="0" borderId="47" xfId="0" applyNumberFormat="1" applyFont="1" applyBorder="1" applyAlignment="1">
      <alignment horizontal="center" vertical="center"/>
    </xf>
    <xf numFmtId="3" fontId="52" fillId="0" borderId="48" xfId="0" applyNumberFormat="1" applyFont="1" applyBorder="1" applyAlignment="1">
      <alignment horizontal="center" vertical="center"/>
    </xf>
    <xf numFmtId="3" fontId="52" fillId="0" borderId="49" xfId="0" applyNumberFormat="1" applyFont="1" applyBorder="1" applyAlignment="1">
      <alignment horizontal="center" vertical="center"/>
    </xf>
    <xf numFmtId="3" fontId="52" fillId="35" borderId="47" xfId="0" applyNumberFormat="1" applyFont="1" applyFill="1" applyBorder="1" applyAlignment="1">
      <alignment horizontal="center" vertical="center" wrapText="1"/>
    </xf>
    <xf numFmtId="3" fontId="52" fillId="35" borderId="48" xfId="0" applyNumberFormat="1" applyFont="1" applyFill="1" applyBorder="1" applyAlignment="1">
      <alignment horizontal="center" vertical="center" wrapText="1"/>
    </xf>
    <xf numFmtId="3" fontId="52" fillId="35" borderId="49" xfId="0" applyNumberFormat="1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30" fillId="36" borderId="50" xfId="0" applyFont="1" applyFill="1" applyBorder="1" applyAlignment="1">
      <alignment horizontal="center" vertical="center" wrapText="1"/>
    </xf>
    <xf numFmtId="0" fontId="30" fillId="36" borderId="51" xfId="0" applyFont="1" applyFill="1" applyBorder="1" applyAlignment="1">
      <alignment horizontal="center" vertical="center" wrapText="1"/>
    </xf>
    <xf numFmtId="0" fontId="30" fillId="36" borderId="4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34" borderId="50" xfId="0" applyFont="1" applyFill="1" applyBorder="1" applyAlignment="1">
      <alignment horizontal="center" vertical="center" wrapText="1"/>
    </xf>
    <xf numFmtId="0" fontId="30" fillId="34" borderId="51" xfId="0" applyFont="1" applyFill="1" applyBorder="1" applyAlignment="1">
      <alignment horizontal="center" vertical="center" wrapText="1"/>
    </xf>
    <xf numFmtId="0" fontId="30" fillId="34" borderId="45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42" borderId="50" xfId="0" applyFont="1" applyFill="1" applyBorder="1" applyAlignment="1">
      <alignment horizontal="center" vertical="center" wrapText="1"/>
    </xf>
    <xf numFmtId="0" fontId="30" fillId="42" borderId="51" xfId="0" applyFont="1" applyFill="1" applyBorder="1" applyAlignment="1">
      <alignment horizontal="center" vertical="center" wrapText="1"/>
    </xf>
    <xf numFmtId="0" fontId="30" fillId="42" borderId="45" xfId="0" applyFont="1" applyFill="1" applyBorder="1" applyAlignment="1">
      <alignment horizontal="center" vertical="center" wrapText="1"/>
    </xf>
    <xf numFmtId="3" fontId="51" fillId="0" borderId="47" xfId="0" applyNumberFormat="1" applyFont="1" applyBorder="1" applyAlignment="1">
      <alignment horizontal="center" vertical="center"/>
    </xf>
    <xf numFmtId="3" fontId="51" fillId="0" borderId="48" xfId="0" applyNumberFormat="1" applyFont="1" applyBorder="1" applyAlignment="1">
      <alignment horizontal="center" vertical="center"/>
    </xf>
    <xf numFmtId="3" fontId="51" fillId="0" borderId="49" xfId="0" applyNumberFormat="1" applyFont="1" applyBorder="1" applyAlignment="1">
      <alignment horizontal="center" vertical="center"/>
    </xf>
    <xf numFmtId="3" fontId="51" fillId="35" borderId="47" xfId="0" applyNumberFormat="1" applyFont="1" applyFill="1" applyBorder="1" applyAlignment="1">
      <alignment horizontal="center" vertical="center" wrapText="1"/>
    </xf>
    <xf numFmtId="3" fontId="51" fillId="35" borderId="48" xfId="0" applyNumberFormat="1" applyFont="1" applyFill="1" applyBorder="1" applyAlignment="1">
      <alignment horizontal="center" vertical="center" wrapText="1"/>
    </xf>
    <xf numFmtId="3" fontId="51" fillId="35" borderId="4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53" fillId="0" borderId="5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1" fillId="0" borderId="53" xfId="0" applyFont="1" applyFill="1" applyBorder="1" applyAlignment="1">
      <alignment horizontal="left" vertical="center" wrapText="1"/>
    </xf>
    <xf numFmtId="0" fontId="96" fillId="0" borderId="53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 w latach 2015-2023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(masa netto kg)</a:t>
            </a:r>
          </a:p>
        </c:rich>
      </c:tx>
      <c:layout>
        <c:manualLayout>
          <c:xMode val="factor"/>
          <c:yMode val="factor"/>
          <c:x val="-0.008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175"/>
          <c:w val="0.959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E46C0A"/>
            </a:soli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2004-2022'!$M$21:$M$32</c:f>
              <c:numCache>
                <c:ptCount val="12"/>
                <c:pt idx="0">
                  <c:v>71621422</c:v>
                </c:pt>
                <c:pt idx="1">
                  <c:v>78919329</c:v>
                </c:pt>
                <c:pt idx="2">
                  <c:v>82340478</c:v>
                </c:pt>
                <c:pt idx="3">
                  <c:v>90385590</c:v>
                </c:pt>
                <c:pt idx="4">
                  <c:v>53083803</c:v>
                </c:pt>
                <c:pt idx="5">
                  <c:v>85064471</c:v>
                </c:pt>
                <c:pt idx="6">
                  <c:v>75639164</c:v>
                </c:pt>
                <c:pt idx="7">
                  <c:v>77267492</c:v>
                </c:pt>
                <c:pt idx="8">
                  <c:v>98996967</c:v>
                </c:pt>
                <c:pt idx="9">
                  <c:v>93332946</c:v>
                </c:pt>
                <c:pt idx="10">
                  <c:v>153261628</c:v>
                </c:pt>
                <c:pt idx="11">
                  <c:v>95646073</c:v>
                </c:pt>
              </c:numCache>
            </c:numRef>
          </c:val>
        </c:ser>
        <c:ser>
          <c:idx val="1"/>
          <c:order val="1"/>
          <c:tx>
            <c:strRef>
              <c:f>'Imp Exp. 2004-2022'!$N$20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2004-2022'!$N$21:$N$32</c:f>
              <c:numCache>
                <c:ptCount val="12"/>
                <c:pt idx="0">
                  <c:v>65888642</c:v>
                </c:pt>
                <c:pt idx="1">
                  <c:v>90703249</c:v>
                </c:pt>
                <c:pt idx="2">
                  <c:v>87972793</c:v>
                </c:pt>
                <c:pt idx="3">
                  <c:v>95528111</c:v>
                </c:pt>
                <c:pt idx="4">
                  <c:v>97530355</c:v>
                </c:pt>
                <c:pt idx="5">
                  <c:v>106804496</c:v>
                </c:pt>
                <c:pt idx="6">
                  <c:v>86682873</c:v>
                </c:pt>
                <c:pt idx="7">
                  <c:v>108014884</c:v>
                </c:pt>
                <c:pt idx="8">
                  <c:v>105467788</c:v>
                </c:pt>
                <c:pt idx="9">
                  <c:v>109185872</c:v>
                </c:pt>
                <c:pt idx="10">
                  <c:v>100646874</c:v>
                </c:pt>
                <c:pt idx="11">
                  <c:v>184649475</c:v>
                </c:pt>
              </c:numCache>
            </c:numRef>
          </c:val>
        </c:ser>
        <c:ser>
          <c:idx val="2"/>
          <c:order val="2"/>
          <c:tx>
            <c:strRef>
              <c:f>'Imp Exp. 2004-2022'!$O$20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2004-2022'!$O$21:$O$32</c:f>
              <c:numCache>
                <c:ptCount val="12"/>
                <c:pt idx="0">
                  <c:v>87978840</c:v>
                </c:pt>
                <c:pt idx="1">
                  <c:v>99602200</c:v>
                </c:pt>
                <c:pt idx="2">
                  <c:v>111960640</c:v>
                </c:pt>
                <c:pt idx="3">
                  <c:v>107716534</c:v>
                </c:pt>
                <c:pt idx="4">
                  <c:v>129200096</c:v>
                </c:pt>
                <c:pt idx="5">
                  <c:v>110393647</c:v>
                </c:pt>
                <c:pt idx="6">
                  <c:v>114002058</c:v>
                </c:pt>
                <c:pt idx="7">
                  <c:v>127031205</c:v>
                </c:pt>
                <c:pt idx="8">
                  <c:v>125689962</c:v>
                </c:pt>
                <c:pt idx="9">
                  <c:v>123233405</c:v>
                </c:pt>
                <c:pt idx="10">
                  <c:v>137618715</c:v>
                </c:pt>
                <c:pt idx="11">
                  <c:v>161652134</c:v>
                </c:pt>
              </c:numCache>
            </c:numRef>
          </c:val>
        </c:ser>
        <c:ser>
          <c:idx val="3"/>
          <c:order val="3"/>
          <c:tx>
            <c:strRef>
              <c:f>'Imp Exp. 2004-2022'!$P$20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2004-2022'!$P$21:$P$32</c:f>
              <c:numCache>
                <c:ptCount val="12"/>
                <c:pt idx="0">
                  <c:v>135793880</c:v>
                </c:pt>
                <c:pt idx="1">
                  <c:v>124457539</c:v>
                </c:pt>
                <c:pt idx="2">
                  <c:v>135939346</c:v>
                </c:pt>
                <c:pt idx="3">
                  <c:v>136849418</c:v>
                </c:pt>
                <c:pt idx="4">
                  <c:v>139760483</c:v>
                </c:pt>
                <c:pt idx="5">
                  <c:v>123998842</c:v>
                </c:pt>
                <c:pt idx="6">
                  <c:v>133152213</c:v>
                </c:pt>
                <c:pt idx="7">
                  <c:v>126118941</c:v>
                </c:pt>
                <c:pt idx="8">
                  <c:v>134909368</c:v>
                </c:pt>
                <c:pt idx="9">
                  <c:v>145030250</c:v>
                </c:pt>
                <c:pt idx="10">
                  <c:v>136567421</c:v>
                </c:pt>
                <c:pt idx="11">
                  <c:v>117697577</c:v>
                </c:pt>
              </c:numCache>
            </c:numRef>
          </c:val>
        </c:ser>
        <c:ser>
          <c:idx val="4"/>
          <c:order val="4"/>
          <c:tx>
            <c:strRef>
              <c:f>'Imp Exp. 2004-2022'!$Q$20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2004-2022'!$Q$21:$Q$32</c:f>
              <c:numCache>
                <c:ptCount val="12"/>
                <c:pt idx="0">
                  <c:v>131447945</c:v>
                </c:pt>
                <c:pt idx="1">
                  <c:v>127528213</c:v>
                </c:pt>
                <c:pt idx="2">
                  <c:v>134106419</c:v>
                </c:pt>
                <c:pt idx="3">
                  <c:v>118050474</c:v>
                </c:pt>
                <c:pt idx="4">
                  <c:v>131205480</c:v>
                </c:pt>
                <c:pt idx="5">
                  <c:v>136299231</c:v>
                </c:pt>
                <c:pt idx="6">
                  <c:v>135930121</c:v>
                </c:pt>
                <c:pt idx="7">
                  <c:v>129262961</c:v>
                </c:pt>
                <c:pt idx="8">
                  <c:v>149710000</c:v>
                </c:pt>
                <c:pt idx="9">
                  <c:v>160223020</c:v>
                </c:pt>
                <c:pt idx="10">
                  <c:v>143404952</c:v>
                </c:pt>
                <c:pt idx="11">
                  <c:v>134160949</c:v>
                </c:pt>
              </c:numCache>
            </c:numRef>
          </c:val>
        </c:ser>
        <c:ser>
          <c:idx val="5"/>
          <c:order val="5"/>
          <c:tx>
            <c:strRef>
              <c:f>'Imp Exp. 2004-2022'!$R$20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2004-2022'!$R$21:$R$32</c:f>
              <c:numCache>
                <c:ptCount val="12"/>
                <c:pt idx="0">
                  <c:v>136043095</c:v>
                </c:pt>
                <c:pt idx="1">
                  <c:v>120317996</c:v>
                </c:pt>
                <c:pt idx="2">
                  <c:v>147041841</c:v>
                </c:pt>
                <c:pt idx="3">
                  <c:v>128181268</c:v>
                </c:pt>
                <c:pt idx="4">
                  <c:v>117915620</c:v>
                </c:pt>
                <c:pt idx="5">
                  <c:v>128349358</c:v>
                </c:pt>
                <c:pt idx="6">
                  <c:v>120613927</c:v>
                </c:pt>
                <c:pt idx="7">
                  <c:v>124076993</c:v>
                </c:pt>
                <c:pt idx="8">
                  <c:v>157074789</c:v>
                </c:pt>
                <c:pt idx="9">
                  <c:v>163251529</c:v>
                </c:pt>
                <c:pt idx="10">
                  <c:v>149203889</c:v>
                </c:pt>
                <c:pt idx="11">
                  <c:v>142372426</c:v>
                </c:pt>
              </c:numCache>
            </c:numRef>
          </c:val>
        </c:ser>
        <c:ser>
          <c:idx val="6"/>
          <c:order val="6"/>
          <c:tx>
            <c:strRef>
              <c:f>'Imp Exp. 2004-2022'!$S$20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2004-2022'!$S$21:$S$32</c:f>
              <c:numCache>
                <c:ptCount val="12"/>
                <c:pt idx="0">
                  <c:v>134975695</c:v>
                </c:pt>
                <c:pt idx="1">
                  <c:v>128022124</c:v>
                </c:pt>
                <c:pt idx="2">
                  <c:v>153169187</c:v>
                </c:pt>
                <c:pt idx="3">
                  <c:v>146660822</c:v>
                </c:pt>
                <c:pt idx="4">
                  <c:v>157160798</c:v>
                </c:pt>
                <c:pt idx="5">
                  <c:v>151895614</c:v>
                </c:pt>
                <c:pt idx="6">
                  <c:v>144729878</c:v>
                </c:pt>
                <c:pt idx="7">
                  <c:v>154448163</c:v>
                </c:pt>
                <c:pt idx="8">
                  <c:v>163288307</c:v>
                </c:pt>
                <c:pt idx="9">
                  <c:v>163640675</c:v>
                </c:pt>
                <c:pt idx="10">
                  <c:v>159221345</c:v>
                </c:pt>
                <c:pt idx="11">
                  <c:v>150057915</c:v>
                </c:pt>
              </c:numCache>
            </c:numRef>
          </c:val>
        </c:ser>
        <c:ser>
          <c:idx val="7"/>
          <c:order val="7"/>
          <c:tx>
            <c:strRef>
              <c:f>'Imp Exp. 2004-2022'!$T$20</c:f>
              <c:strCache>
                <c:ptCount val="1"/>
                <c:pt idx="0">
                  <c:v>2023*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2004-2022'!$A$21:$A$32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2004-2022'!$T$21:$T$32</c:f>
              <c:numCache>
                <c:ptCount val="12"/>
                <c:pt idx="0">
                  <c:v>148897235</c:v>
                </c:pt>
                <c:pt idx="1">
                  <c:v>147117788</c:v>
                </c:pt>
                <c:pt idx="2">
                  <c:v>159979558</c:v>
                </c:pt>
                <c:pt idx="3">
                  <c:v>144002720</c:v>
                </c:pt>
                <c:pt idx="4">
                  <c:v>166490170</c:v>
                </c:pt>
                <c:pt idx="5">
                  <c:v>161079106</c:v>
                </c:pt>
                <c:pt idx="6">
                  <c:v>153912553</c:v>
                </c:pt>
                <c:pt idx="7">
                  <c:v>152008746</c:v>
                </c:pt>
                <c:pt idx="8">
                  <c:v>159442780</c:v>
                </c:pt>
                <c:pt idx="9">
                  <c:v>168694851</c:v>
                </c:pt>
              </c:numCache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miesiące</a:t>
                </a:r>
              </a:p>
            </c:rich>
          </c:tx>
          <c:layout>
            <c:manualLayout>
              <c:xMode val="factor"/>
              <c:yMode val="factor"/>
              <c:x val="-0.073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masa netto (kg)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91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505"/>
          <c:w val="0.749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 w latach 2015-2023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(masa netto kg)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275"/>
          <c:w val="0.893"/>
          <c:h val="0.8575"/>
        </c:manualLayout>
      </c:layout>
      <c:barChart>
        <c:barDir val="col"/>
        <c:grouping val="clustered"/>
        <c:varyColors val="0"/>
        <c:ser>
          <c:idx val="11"/>
          <c:order val="0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2004-2022'!$M$4:$M$15</c:f>
              <c:numCache>
                <c:ptCount val="12"/>
                <c:pt idx="0">
                  <c:v>2629280</c:v>
                </c:pt>
                <c:pt idx="1">
                  <c:v>2342721</c:v>
                </c:pt>
                <c:pt idx="2">
                  <c:v>3201911</c:v>
                </c:pt>
                <c:pt idx="3">
                  <c:v>1182891</c:v>
                </c:pt>
                <c:pt idx="4">
                  <c:v>6293966</c:v>
                </c:pt>
                <c:pt idx="5">
                  <c:v>3822410</c:v>
                </c:pt>
                <c:pt idx="6">
                  <c:v>3517163</c:v>
                </c:pt>
                <c:pt idx="7">
                  <c:v>4456151</c:v>
                </c:pt>
                <c:pt idx="8">
                  <c:v>4157178</c:v>
                </c:pt>
                <c:pt idx="9">
                  <c:v>4678677</c:v>
                </c:pt>
                <c:pt idx="10">
                  <c:v>5666698</c:v>
                </c:pt>
                <c:pt idx="11">
                  <c:v>6916502</c:v>
                </c:pt>
              </c:numCache>
            </c:numRef>
          </c:val>
        </c:ser>
        <c:ser>
          <c:idx val="1"/>
          <c:order val="1"/>
          <c:tx>
            <c:strRef>
              <c:f>'Imp Exp. 2004-2022'!$N$3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2004-2022'!$N$4:$N$15</c:f>
              <c:numCache>
                <c:ptCount val="12"/>
                <c:pt idx="0">
                  <c:v>3972426</c:v>
                </c:pt>
                <c:pt idx="1">
                  <c:v>4549201</c:v>
                </c:pt>
                <c:pt idx="2">
                  <c:v>4928193</c:v>
                </c:pt>
                <c:pt idx="3">
                  <c:v>3443198</c:v>
                </c:pt>
                <c:pt idx="4">
                  <c:v>4758662</c:v>
                </c:pt>
                <c:pt idx="5">
                  <c:v>4691212</c:v>
                </c:pt>
                <c:pt idx="6">
                  <c:v>4146520</c:v>
                </c:pt>
                <c:pt idx="7">
                  <c:v>4659576</c:v>
                </c:pt>
                <c:pt idx="8">
                  <c:v>4113817</c:v>
                </c:pt>
                <c:pt idx="9">
                  <c:v>6855087</c:v>
                </c:pt>
                <c:pt idx="10">
                  <c:v>6327756</c:v>
                </c:pt>
                <c:pt idx="11">
                  <c:v>9379815</c:v>
                </c:pt>
              </c:numCache>
            </c:numRef>
          </c:val>
        </c:ser>
        <c:ser>
          <c:idx val="0"/>
          <c:order val="2"/>
          <c:tx>
            <c:v>2017</c:v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2004-2022'!$O$4:$O$15</c:f>
              <c:numCache>
                <c:ptCount val="12"/>
                <c:pt idx="0">
                  <c:v>4044829</c:v>
                </c:pt>
                <c:pt idx="1">
                  <c:v>5586015</c:v>
                </c:pt>
                <c:pt idx="2">
                  <c:v>5392671</c:v>
                </c:pt>
                <c:pt idx="3">
                  <c:v>4663309</c:v>
                </c:pt>
                <c:pt idx="4">
                  <c:v>6903257</c:v>
                </c:pt>
                <c:pt idx="5">
                  <c:v>6831652</c:v>
                </c:pt>
                <c:pt idx="6">
                  <c:v>5737882</c:v>
                </c:pt>
                <c:pt idx="7">
                  <c:v>9965728</c:v>
                </c:pt>
                <c:pt idx="8">
                  <c:v>8866783</c:v>
                </c:pt>
                <c:pt idx="9">
                  <c:v>7887384</c:v>
                </c:pt>
                <c:pt idx="10">
                  <c:v>7771641</c:v>
                </c:pt>
                <c:pt idx="11">
                  <c:v>6748387</c:v>
                </c:pt>
              </c:numCache>
            </c:numRef>
          </c:val>
        </c:ser>
        <c:ser>
          <c:idx val="2"/>
          <c:order val="3"/>
          <c:tx>
            <c:strRef>
              <c:f>'Imp Exp. 2004-2022'!$P$3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2004-2022'!$P$4:$P$15</c:f>
              <c:numCache>
                <c:ptCount val="12"/>
                <c:pt idx="0">
                  <c:v>7504471</c:v>
                </c:pt>
                <c:pt idx="1">
                  <c:v>7600368</c:v>
                </c:pt>
                <c:pt idx="2">
                  <c:v>8568102</c:v>
                </c:pt>
                <c:pt idx="3">
                  <c:v>7715980</c:v>
                </c:pt>
                <c:pt idx="4">
                  <c:v>8758933</c:v>
                </c:pt>
                <c:pt idx="5">
                  <c:v>7269660</c:v>
                </c:pt>
                <c:pt idx="6">
                  <c:v>7774355</c:v>
                </c:pt>
                <c:pt idx="7">
                  <c:v>8084135</c:v>
                </c:pt>
                <c:pt idx="8">
                  <c:v>7448210</c:v>
                </c:pt>
                <c:pt idx="9">
                  <c:v>6945374</c:v>
                </c:pt>
                <c:pt idx="10">
                  <c:v>7199997</c:v>
                </c:pt>
                <c:pt idx="11">
                  <c:v>5929927</c:v>
                </c:pt>
              </c:numCache>
            </c:numRef>
          </c:val>
        </c:ser>
        <c:ser>
          <c:idx val="3"/>
          <c:order val="4"/>
          <c:tx>
            <c:strRef>
              <c:f>'Imp Exp. 2004-2022'!$Q$3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2004-2022'!$Q$4:$Q$15</c:f>
              <c:numCache>
                <c:ptCount val="12"/>
                <c:pt idx="0">
                  <c:v>6065923</c:v>
                </c:pt>
                <c:pt idx="1">
                  <c:v>4203044</c:v>
                </c:pt>
                <c:pt idx="2">
                  <c:v>5482925</c:v>
                </c:pt>
                <c:pt idx="3">
                  <c:v>3363812</c:v>
                </c:pt>
                <c:pt idx="4">
                  <c:v>4395743</c:v>
                </c:pt>
                <c:pt idx="5">
                  <c:v>5895927</c:v>
                </c:pt>
                <c:pt idx="6">
                  <c:v>8172689</c:v>
                </c:pt>
                <c:pt idx="7">
                  <c:v>7705174</c:v>
                </c:pt>
                <c:pt idx="8">
                  <c:v>7877119</c:v>
                </c:pt>
                <c:pt idx="9">
                  <c:v>7409101</c:v>
                </c:pt>
                <c:pt idx="10">
                  <c:v>6226039</c:v>
                </c:pt>
                <c:pt idx="11">
                  <c:v>5746289</c:v>
                </c:pt>
              </c:numCache>
            </c:numRef>
          </c:val>
        </c:ser>
        <c:ser>
          <c:idx val="4"/>
          <c:order val="5"/>
          <c:tx>
            <c:strRef>
              <c:f>'Imp Exp. 2004-2022'!$R$3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2004-2022'!$R$4:$R$15</c:f>
              <c:numCache>
                <c:ptCount val="12"/>
                <c:pt idx="0">
                  <c:v>3916083</c:v>
                </c:pt>
                <c:pt idx="1">
                  <c:v>4484744</c:v>
                </c:pt>
                <c:pt idx="2">
                  <c:v>5866808</c:v>
                </c:pt>
                <c:pt idx="3">
                  <c:v>5876110</c:v>
                </c:pt>
                <c:pt idx="4">
                  <c:v>7723088</c:v>
                </c:pt>
                <c:pt idx="5">
                  <c:v>8217605</c:v>
                </c:pt>
                <c:pt idx="6">
                  <c:v>8814975</c:v>
                </c:pt>
                <c:pt idx="7">
                  <c:v>7942878</c:v>
                </c:pt>
                <c:pt idx="8">
                  <c:v>8618104</c:v>
                </c:pt>
                <c:pt idx="9">
                  <c:v>8117029</c:v>
                </c:pt>
                <c:pt idx="10">
                  <c:v>8224534</c:v>
                </c:pt>
                <c:pt idx="11">
                  <c:v>7474762</c:v>
                </c:pt>
              </c:numCache>
            </c:numRef>
          </c:val>
        </c:ser>
        <c:ser>
          <c:idx val="5"/>
          <c:order val="6"/>
          <c:tx>
            <c:strRef>
              <c:f>'Imp Exp. 2004-2022'!$S$3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2004-2022'!$S$4:$S$15</c:f>
              <c:numCache>
                <c:ptCount val="12"/>
                <c:pt idx="0">
                  <c:v>7457363</c:v>
                </c:pt>
                <c:pt idx="1">
                  <c:v>7140768</c:v>
                </c:pt>
                <c:pt idx="2">
                  <c:v>7568030</c:v>
                </c:pt>
                <c:pt idx="3">
                  <c:v>6177355</c:v>
                </c:pt>
                <c:pt idx="4">
                  <c:v>7250321</c:v>
                </c:pt>
                <c:pt idx="5">
                  <c:v>6321538</c:v>
                </c:pt>
                <c:pt idx="6">
                  <c:v>7346935</c:v>
                </c:pt>
                <c:pt idx="7">
                  <c:v>7052042</c:v>
                </c:pt>
                <c:pt idx="8">
                  <c:v>7580098</c:v>
                </c:pt>
                <c:pt idx="9">
                  <c:v>8563816</c:v>
                </c:pt>
                <c:pt idx="10">
                  <c:v>8534389</c:v>
                </c:pt>
                <c:pt idx="11">
                  <c:v>6983537</c:v>
                </c:pt>
              </c:numCache>
            </c:numRef>
          </c:val>
        </c:ser>
        <c:ser>
          <c:idx val="6"/>
          <c:order val="7"/>
          <c:tx>
            <c:strRef>
              <c:f>'Imp Exp. 2004-2022'!$T$3</c:f>
              <c:strCache>
                <c:ptCount val="1"/>
                <c:pt idx="0">
                  <c:v>2023*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 Exp. 2004-2022'!$A$4:$A$15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'Imp Exp. 2004-2022'!$T$4:$T$15</c:f>
              <c:numCache>
                <c:ptCount val="12"/>
                <c:pt idx="0">
                  <c:v>7224291</c:v>
                </c:pt>
                <c:pt idx="1">
                  <c:v>8317798</c:v>
                </c:pt>
                <c:pt idx="2">
                  <c:v>9315702</c:v>
                </c:pt>
                <c:pt idx="3">
                  <c:v>5345649</c:v>
                </c:pt>
                <c:pt idx="4">
                  <c:v>4824322</c:v>
                </c:pt>
                <c:pt idx="5">
                  <c:v>5539806</c:v>
                </c:pt>
                <c:pt idx="6">
                  <c:v>5769837</c:v>
                </c:pt>
                <c:pt idx="7">
                  <c:v>6952240</c:v>
                </c:pt>
                <c:pt idx="8">
                  <c:v>5807239</c:v>
                </c:pt>
                <c:pt idx="9">
                  <c:v>4863833</c:v>
                </c:pt>
              </c:numCache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miesiące</a:t>
                </a:r>
              </a:p>
            </c:rich>
          </c:tx>
          <c:layout>
            <c:manualLayout>
              <c:xMode val="factor"/>
              <c:yMode val="factor"/>
              <c:x val="-0.070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masa netto (kg)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189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9505"/>
          <c:w val="0.601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378</xdr:row>
      <xdr:rowOff>9525</xdr:rowOff>
    </xdr:from>
    <xdr:ext cx="923925" cy="3810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019800" y="9968865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4"/>
  <sheetViews>
    <sheetView zoomScale="115" zoomScaleNormal="115" zoomScalePageLayoutView="0" workbookViewId="0" topLeftCell="A19">
      <selection activeCell="J30" sqref="J30:J32"/>
    </sheetView>
  </sheetViews>
  <sheetFormatPr defaultColWidth="9.140625" defaultRowHeight="12.75"/>
  <cols>
    <col min="1" max="1" width="13.421875" style="0" customWidth="1"/>
    <col min="2" max="2" width="12.7109375" style="0" customWidth="1"/>
    <col min="3" max="3" width="12.140625" style="0" customWidth="1"/>
    <col min="4" max="4" width="12.57421875" style="0" customWidth="1"/>
    <col min="5" max="5" width="12.140625" style="0" customWidth="1"/>
    <col min="6" max="6" width="14.00390625" style="0" customWidth="1"/>
    <col min="7" max="7" width="11.57421875" style="0" customWidth="1"/>
    <col min="8" max="8" width="12.57421875" style="0" customWidth="1"/>
    <col min="9" max="9" width="11.28125" style="0" customWidth="1"/>
    <col min="10" max="10" width="13.421875" style="0" bestFit="1" customWidth="1"/>
    <col min="11" max="11" width="11.140625" style="0" customWidth="1"/>
    <col min="12" max="12" width="13.00390625" style="0" customWidth="1"/>
    <col min="13" max="13" width="11.421875" style="0" customWidth="1"/>
    <col min="15" max="15" width="12.57421875" style="0" bestFit="1" customWidth="1"/>
    <col min="20" max="20" width="11.140625" style="0" bestFit="1" customWidth="1"/>
  </cols>
  <sheetData>
    <row r="1" spans="1:13" ht="21.75" customHeight="1">
      <c r="A1" s="216" t="s">
        <v>776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1.75" customHeight="1" thickBot="1">
      <c r="A2" s="212" t="s">
        <v>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1.75" customHeight="1" thickBot="1">
      <c r="A3" s="213" t="s">
        <v>831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</row>
    <row r="4" spans="1:13" ht="21.75" customHeight="1">
      <c r="A4" s="88" t="s">
        <v>45</v>
      </c>
      <c r="B4" s="89" t="s">
        <v>7</v>
      </c>
      <c r="C4" s="90" t="s">
        <v>833</v>
      </c>
      <c r="D4" s="91" t="s">
        <v>8</v>
      </c>
      <c r="E4" s="90" t="s">
        <v>783</v>
      </c>
      <c r="F4" s="91" t="s">
        <v>9</v>
      </c>
      <c r="G4" s="90" t="s">
        <v>834</v>
      </c>
      <c r="H4" s="91" t="s">
        <v>10</v>
      </c>
      <c r="I4" s="90" t="s">
        <v>835</v>
      </c>
      <c r="J4" s="91" t="s">
        <v>11</v>
      </c>
      <c r="K4" s="90" t="s">
        <v>836</v>
      </c>
      <c r="L4" s="91" t="s">
        <v>12</v>
      </c>
      <c r="M4" s="92" t="s">
        <v>837</v>
      </c>
    </row>
    <row r="5" spans="1:13" ht="21.75" customHeight="1">
      <c r="A5" s="70" t="s">
        <v>32</v>
      </c>
      <c r="B5" s="203">
        <f>B9</f>
        <v>7224291</v>
      </c>
      <c r="C5" s="41">
        <f>SUM(B5*100/L47)</f>
        <v>103.44745076885825</v>
      </c>
      <c r="D5" s="203">
        <v>8317133</v>
      </c>
      <c r="E5" s="41">
        <f>SUM(D5*100/B5)</f>
        <v>115.12732529738905</v>
      </c>
      <c r="F5" s="203">
        <v>9315702</v>
      </c>
      <c r="G5" s="44">
        <f>SUM(F5*100/D5)</f>
        <v>112.00616847175583</v>
      </c>
      <c r="H5" s="209">
        <v>5345649</v>
      </c>
      <c r="I5" s="41">
        <f>SUM(H5*100/F5)</f>
        <v>57.383211699987825</v>
      </c>
      <c r="J5" s="209">
        <v>4824322</v>
      </c>
      <c r="K5" s="41">
        <f>SUM(J5*100/H5)</f>
        <v>90.24763878062328</v>
      </c>
      <c r="L5" s="209">
        <v>5539806</v>
      </c>
      <c r="M5" s="46">
        <f>SUM(L5*100/J5)</f>
        <v>114.8307679296697</v>
      </c>
    </row>
    <row r="6" spans="1:13" ht="21.75" customHeight="1">
      <c r="A6" s="101" t="s">
        <v>45</v>
      </c>
      <c r="B6" s="204"/>
      <c r="C6" s="102" t="s">
        <v>857</v>
      </c>
      <c r="D6" s="204"/>
      <c r="E6" s="102" t="s">
        <v>858</v>
      </c>
      <c r="F6" s="204"/>
      <c r="G6" s="103" t="s">
        <v>859</v>
      </c>
      <c r="H6" s="210"/>
      <c r="I6" s="102" t="s">
        <v>860</v>
      </c>
      <c r="J6" s="210"/>
      <c r="K6" s="102" t="s">
        <v>861</v>
      </c>
      <c r="L6" s="210"/>
      <c r="M6" s="104" t="s">
        <v>862</v>
      </c>
    </row>
    <row r="7" spans="1:13" ht="22.5" customHeight="1">
      <c r="A7" s="70" t="s">
        <v>32</v>
      </c>
      <c r="B7" s="205"/>
      <c r="C7" s="41">
        <f>SUM(B5*100/B39)</f>
        <v>96.87460567495508</v>
      </c>
      <c r="D7" s="205"/>
      <c r="E7" s="41">
        <f>SUM(D5*100/D39)</f>
        <v>116.47392829454759</v>
      </c>
      <c r="F7" s="205"/>
      <c r="G7" s="41">
        <f>SUM(F5*100/F39)</f>
        <v>123.0928260062394</v>
      </c>
      <c r="H7" s="211"/>
      <c r="I7" s="41">
        <f>SUM(H5*100/H39)</f>
        <v>86.53621169578241</v>
      </c>
      <c r="J7" s="211"/>
      <c r="K7" s="41">
        <f>SUM(J5*100/J39)</f>
        <v>66.53942632333106</v>
      </c>
      <c r="L7" s="211"/>
      <c r="M7" s="41">
        <f>SUM(L5*100/L39)</f>
        <v>87.63383214654408</v>
      </c>
    </row>
    <row r="8" spans="1:13" ht="21.75" customHeight="1">
      <c r="A8" s="93" t="s">
        <v>13</v>
      </c>
      <c r="B8" s="94" t="s">
        <v>845</v>
      </c>
      <c r="C8" s="95" t="s">
        <v>857</v>
      </c>
      <c r="D8" s="96" t="s">
        <v>846</v>
      </c>
      <c r="E8" s="95" t="s">
        <v>863</v>
      </c>
      <c r="F8" s="96" t="s">
        <v>847</v>
      </c>
      <c r="G8" s="95" t="s">
        <v>864</v>
      </c>
      <c r="H8" s="96" t="s">
        <v>848</v>
      </c>
      <c r="I8" s="95" t="s">
        <v>865</v>
      </c>
      <c r="J8" s="96" t="s">
        <v>849</v>
      </c>
      <c r="K8" s="95" t="s">
        <v>866</v>
      </c>
      <c r="L8" s="96" t="s">
        <v>850</v>
      </c>
      <c r="M8" s="97" t="s">
        <v>867</v>
      </c>
    </row>
    <row r="9" spans="1:13" ht="21.75" customHeight="1" thickBot="1">
      <c r="A9" s="69" t="s">
        <v>33</v>
      </c>
      <c r="B9" s="55">
        <v>7224291</v>
      </c>
      <c r="C9" s="54">
        <f>SUM(B9*100/B43)</f>
        <v>96.87460567495508</v>
      </c>
      <c r="D9" s="55">
        <f>D5+B9</f>
        <v>15541424</v>
      </c>
      <c r="E9" s="54">
        <f>SUM(D9*100/D43)</f>
        <v>106.46173814990426</v>
      </c>
      <c r="F9" s="55">
        <f>F5+D9</f>
        <v>24857126</v>
      </c>
      <c r="G9" s="54">
        <f>SUM(F9*100/F43)</f>
        <v>112.13996866665364</v>
      </c>
      <c r="H9" s="55">
        <f>H5+F9</f>
        <v>30202775</v>
      </c>
      <c r="I9" s="54">
        <f>SUM(H9*100/H43)</f>
        <v>106.55973309733345</v>
      </c>
      <c r="J9" s="55">
        <f>J5+H9</f>
        <v>35027097</v>
      </c>
      <c r="K9" s="54">
        <f>SUM(J9*100/J43)</f>
        <v>98.40775806216115</v>
      </c>
      <c r="L9" s="55">
        <f>L5+J9</f>
        <v>40566903</v>
      </c>
      <c r="M9" s="54">
        <f>SUM(L9*100/L43)</f>
        <v>96.78287024749271</v>
      </c>
    </row>
    <row r="10" spans="1:13" ht="21.75" customHeight="1" thickBot="1">
      <c r="A10" s="113" t="s">
        <v>561</v>
      </c>
      <c r="B10" s="153"/>
      <c r="C10" s="154"/>
      <c r="D10" s="153"/>
      <c r="E10" s="154"/>
      <c r="F10" s="153"/>
      <c r="G10" s="154"/>
      <c r="H10" s="153"/>
      <c r="I10" s="154"/>
      <c r="J10" s="155"/>
      <c r="K10" s="154"/>
      <c r="L10" s="153"/>
      <c r="M10" s="156"/>
    </row>
    <row r="11" spans="1:13" ht="21.75" customHeight="1" thickBot="1">
      <c r="A11" s="213" t="s">
        <v>832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</row>
    <row r="12" spans="1:13" ht="21.75" customHeight="1">
      <c r="A12" s="88" t="s">
        <v>45</v>
      </c>
      <c r="B12" s="98" t="s">
        <v>61</v>
      </c>
      <c r="C12" s="90" t="s">
        <v>838</v>
      </c>
      <c r="D12" s="91" t="s">
        <v>63</v>
      </c>
      <c r="E12" s="90" t="s">
        <v>839</v>
      </c>
      <c r="F12" s="91" t="s">
        <v>65</v>
      </c>
      <c r="G12" s="90" t="s">
        <v>840</v>
      </c>
      <c r="H12" s="91" t="s">
        <v>608</v>
      </c>
      <c r="I12" s="90" t="s">
        <v>841</v>
      </c>
      <c r="J12" s="91" t="s">
        <v>69</v>
      </c>
      <c r="K12" s="90" t="s">
        <v>842</v>
      </c>
      <c r="L12" s="91" t="s">
        <v>446</v>
      </c>
      <c r="M12" s="92" t="s">
        <v>843</v>
      </c>
    </row>
    <row r="13" spans="1:13" ht="22.5" customHeight="1">
      <c r="A13" s="70" t="s">
        <v>32</v>
      </c>
      <c r="B13" s="200">
        <v>5769837</v>
      </c>
      <c r="C13" s="41">
        <f>SUM(B13*100/L5)</f>
        <v>104.15232952200853</v>
      </c>
      <c r="D13" s="203">
        <v>6952240</v>
      </c>
      <c r="E13" s="41">
        <f>SUM(D13*100/B13)</f>
        <v>120.49283194655239</v>
      </c>
      <c r="F13" s="206">
        <v>5807239</v>
      </c>
      <c r="G13" s="44">
        <f>SUM(F13*100/D13)</f>
        <v>83.5304736315202</v>
      </c>
      <c r="H13" s="209">
        <v>4863833</v>
      </c>
      <c r="I13" s="41">
        <f>SUM(H13*100/F13)</f>
        <v>83.75465518123157</v>
      </c>
      <c r="J13" s="209"/>
      <c r="K13" s="41">
        <f>SUM(J13*100/H13)</f>
        <v>0</v>
      </c>
      <c r="L13" s="209"/>
      <c r="M13" s="46" t="e">
        <f>SUM(L13*100/J13)</f>
        <v>#DIV/0!</v>
      </c>
    </row>
    <row r="14" spans="1:13" ht="21.75" customHeight="1">
      <c r="A14" s="101" t="s">
        <v>45</v>
      </c>
      <c r="B14" s="201"/>
      <c r="C14" s="102" t="s">
        <v>868</v>
      </c>
      <c r="D14" s="204"/>
      <c r="E14" s="102" t="s">
        <v>869</v>
      </c>
      <c r="F14" s="207"/>
      <c r="G14" s="103" t="s">
        <v>870</v>
      </c>
      <c r="H14" s="210"/>
      <c r="I14" s="102" t="s">
        <v>871</v>
      </c>
      <c r="J14" s="210"/>
      <c r="K14" s="102" t="s">
        <v>872</v>
      </c>
      <c r="L14" s="210"/>
      <c r="M14" s="104" t="s">
        <v>873</v>
      </c>
    </row>
    <row r="15" spans="1:13" ht="21.75" customHeight="1">
      <c r="A15" s="70" t="s">
        <v>32</v>
      </c>
      <c r="B15" s="202"/>
      <c r="C15" s="41">
        <f>SUM(B13*100/B47)</f>
        <v>78.5339328577155</v>
      </c>
      <c r="D15" s="205"/>
      <c r="E15" s="41">
        <f>SUM(D13*100/D47)</f>
        <v>98.58477870664979</v>
      </c>
      <c r="F15" s="208"/>
      <c r="G15" s="41">
        <f>SUM(F13*100/F47)</f>
        <v>76.61166122126653</v>
      </c>
      <c r="H15" s="211"/>
      <c r="I15" s="41">
        <f>SUM(H13*100/H47)</f>
        <v>56.79516000810853</v>
      </c>
      <c r="J15" s="211"/>
      <c r="K15" s="41">
        <f>SUM(J13*100/J47)</f>
        <v>0</v>
      </c>
      <c r="L15" s="211"/>
      <c r="M15" s="41">
        <f>SUM(L13*100/L47)</f>
        <v>0</v>
      </c>
    </row>
    <row r="16" spans="1:13" ht="21.75" customHeight="1">
      <c r="A16" s="93" t="s">
        <v>13</v>
      </c>
      <c r="B16" s="94" t="s">
        <v>851</v>
      </c>
      <c r="C16" s="99" t="s">
        <v>874</v>
      </c>
      <c r="D16" s="96" t="s">
        <v>852</v>
      </c>
      <c r="E16" s="95" t="s">
        <v>875</v>
      </c>
      <c r="F16" s="96" t="s">
        <v>853</v>
      </c>
      <c r="G16" s="95" t="s">
        <v>876</v>
      </c>
      <c r="H16" s="96" t="s">
        <v>854</v>
      </c>
      <c r="I16" s="95" t="s">
        <v>877</v>
      </c>
      <c r="J16" s="96" t="s">
        <v>855</v>
      </c>
      <c r="K16" s="95" t="s">
        <v>878</v>
      </c>
      <c r="L16" s="96" t="s">
        <v>856</v>
      </c>
      <c r="M16" s="97" t="s">
        <v>879</v>
      </c>
    </row>
    <row r="17" spans="1:13" ht="21.75" customHeight="1" thickBot="1">
      <c r="A17" s="69" t="s">
        <v>33</v>
      </c>
      <c r="B17" s="53">
        <f>B13+L9</f>
        <v>46336740</v>
      </c>
      <c r="C17" s="54">
        <f>SUM(B17*100/B51)</f>
        <v>94.06124073353442</v>
      </c>
      <c r="D17" s="55">
        <f>D13+B17</f>
        <v>53288980</v>
      </c>
      <c r="E17" s="54">
        <f>SUM(D17*100/D51)</f>
        <v>94.62770698311506</v>
      </c>
      <c r="F17" s="55">
        <f>F13+D17</f>
        <v>59096219</v>
      </c>
      <c r="G17" s="54">
        <f>SUM(F17*100/F51)</f>
        <v>92.49037905483183</v>
      </c>
      <c r="H17" s="55">
        <f>H13+F17</f>
        <v>63960052</v>
      </c>
      <c r="I17" s="54">
        <f>SUM(H17*100/H51)</f>
        <v>88.27157415000795</v>
      </c>
      <c r="J17" s="55">
        <f>J13+H17</f>
        <v>63960052</v>
      </c>
      <c r="K17" s="54">
        <f>SUM(J17*100/J51)</f>
        <v>78.97018809915541</v>
      </c>
      <c r="L17" s="55">
        <f>L13+J17</f>
        <v>63960052</v>
      </c>
      <c r="M17" s="54">
        <f>SUM(L17*100/L51)</f>
        <v>72.70154634562951</v>
      </c>
    </row>
    <row r="18" spans="1:13" ht="21.75" customHeight="1">
      <c r="A18" s="82" t="s">
        <v>561</v>
      </c>
      <c r="B18" s="153"/>
      <c r="C18" s="154"/>
      <c r="D18" s="153"/>
      <c r="E18" s="154"/>
      <c r="F18" s="153"/>
      <c r="G18" s="154"/>
      <c r="H18" s="153"/>
      <c r="I18" s="154"/>
      <c r="J18" s="153"/>
      <c r="K18" s="154"/>
      <c r="L18" s="153"/>
      <c r="M18" s="156"/>
    </row>
    <row r="19" spans="1:13" ht="21.75" customHeight="1" thickBot="1">
      <c r="A19" s="212" t="s">
        <v>31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</row>
    <row r="20" spans="1:13" ht="21.75" customHeight="1" thickBot="1">
      <c r="A20" s="232" t="s">
        <v>832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4"/>
    </row>
    <row r="21" spans="1:15" ht="21.75" customHeight="1">
      <c r="A21" s="90" t="s">
        <v>45</v>
      </c>
      <c r="B21" s="89" t="s">
        <v>7</v>
      </c>
      <c r="C21" s="90" t="s">
        <v>833</v>
      </c>
      <c r="D21" s="91" t="s">
        <v>8</v>
      </c>
      <c r="E21" s="90" t="s">
        <v>844</v>
      </c>
      <c r="F21" s="91" t="s">
        <v>9</v>
      </c>
      <c r="G21" s="90" t="s">
        <v>834</v>
      </c>
      <c r="H21" s="91" t="s">
        <v>10</v>
      </c>
      <c r="I21" s="90" t="s">
        <v>835</v>
      </c>
      <c r="J21" s="91" t="s">
        <v>11</v>
      </c>
      <c r="K21" s="90" t="s">
        <v>836</v>
      </c>
      <c r="L21" s="91" t="s">
        <v>12</v>
      </c>
      <c r="M21" s="92" t="s">
        <v>837</v>
      </c>
      <c r="O21" s="117"/>
    </row>
    <row r="22" spans="1:13" ht="18.75" customHeight="1">
      <c r="A22" s="188" t="s">
        <v>32</v>
      </c>
      <c r="B22" s="200">
        <f>B26-0</f>
        <v>148897235</v>
      </c>
      <c r="C22" s="41">
        <f>SUM(B22*100/L64)</f>
        <v>99.22651197705899</v>
      </c>
      <c r="D22" s="203">
        <v>147117788</v>
      </c>
      <c r="E22" s="41">
        <f>SUM(D22*100/B22)</f>
        <v>98.80491602144258</v>
      </c>
      <c r="F22" s="235">
        <v>159979558</v>
      </c>
      <c r="G22" s="71">
        <f>SUM(F22*100/D22)</f>
        <v>108.74249822190095</v>
      </c>
      <c r="H22" s="203">
        <v>144002720</v>
      </c>
      <c r="I22" s="41">
        <f>SUM(H22*100/F22)</f>
        <v>90.0132003115048</v>
      </c>
      <c r="J22" s="203">
        <v>166490170</v>
      </c>
      <c r="K22" s="41">
        <f>SUM(J22*100/H22)</f>
        <v>115.61598975352688</v>
      </c>
      <c r="L22" s="203">
        <v>161079106</v>
      </c>
      <c r="M22" s="46">
        <f>SUM(L22*100/J22)</f>
        <v>96.74991983010167</v>
      </c>
    </row>
    <row r="23" spans="1:13" ht="20.25" customHeight="1">
      <c r="A23" s="186" t="s">
        <v>45</v>
      </c>
      <c r="B23" s="201"/>
      <c r="C23" s="186" t="s">
        <v>857</v>
      </c>
      <c r="D23" s="204"/>
      <c r="E23" s="186" t="s">
        <v>858</v>
      </c>
      <c r="F23" s="236"/>
      <c r="G23" s="186" t="s">
        <v>859</v>
      </c>
      <c r="H23" s="204"/>
      <c r="I23" s="186" t="s">
        <v>860</v>
      </c>
      <c r="J23" s="204"/>
      <c r="K23" s="186" t="s">
        <v>861</v>
      </c>
      <c r="L23" s="204"/>
      <c r="M23" s="189" t="s">
        <v>862</v>
      </c>
    </row>
    <row r="24" spans="1:13" ht="18.75" customHeight="1">
      <c r="A24" s="188" t="s">
        <v>32</v>
      </c>
      <c r="B24" s="202"/>
      <c r="C24" s="41">
        <f>SUM(B22*100/B56)</f>
        <v>110.3141087734351</v>
      </c>
      <c r="D24" s="205"/>
      <c r="E24" s="41">
        <f>SUM(D22*100/D56)</f>
        <v>114.91590937828839</v>
      </c>
      <c r="F24" s="237"/>
      <c r="G24" s="41">
        <f>SUM(F22*100/F56)</f>
        <v>104.44630616208728</v>
      </c>
      <c r="H24" s="205"/>
      <c r="I24" s="41">
        <f>SUM(H22*100/H56)</f>
        <v>98.18758550255501</v>
      </c>
      <c r="J24" s="205"/>
      <c r="K24" s="41">
        <f>SUM(J22*100/J56)</f>
        <v>105.93619536088129</v>
      </c>
      <c r="L24" s="205"/>
      <c r="M24" s="41">
        <f>SUM(L22*100/L56)</f>
        <v>106.04592309031385</v>
      </c>
    </row>
    <row r="25" spans="1:13" ht="22.5">
      <c r="A25" s="95" t="s">
        <v>13</v>
      </c>
      <c r="B25" s="94" t="s">
        <v>845</v>
      </c>
      <c r="C25" s="95" t="s">
        <v>857</v>
      </c>
      <c r="D25" s="96" t="s">
        <v>846</v>
      </c>
      <c r="E25" s="95" t="s">
        <v>863</v>
      </c>
      <c r="F25" s="96" t="s">
        <v>847</v>
      </c>
      <c r="G25" s="95" t="s">
        <v>864</v>
      </c>
      <c r="H25" s="96" t="s">
        <v>848</v>
      </c>
      <c r="I25" s="95" t="s">
        <v>865</v>
      </c>
      <c r="J25" s="96" t="s">
        <v>849</v>
      </c>
      <c r="K25" s="95" t="s">
        <v>866</v>
      </c>
      <c r="L25" s="96" t="s">
        <v>850</v>
      </c>
      <c r="M25" s="97" t="s">
        <v>867</v>
      </c>
    </row>
    <row r="26" spans="1:13" ht="21.75" customHeight="1" thickBot="1">
      <c r="A26" s="187" t="s">
        <v>33</v>
      </c>
      <c r="B26" s="53">
        <v>148897235</v>
      </c>
      <c r="C26" s="54">
        <f>SUM(B26*100/B60)</f>
        <v>110.3141087734351</v>
      </c>
      <c r="D26" s="53">
        <f>B26+D22</f>
        <v>296015023</v>
      </c>
      <c r="E26" s="54">
        <f>SUM(D26*100/D60)</f>
        <v>112.55417407092642</v>
      </c>
      <c r="F26" s="53">
        <f>D26+F22</f>
        <v>455994581</v>
      </c>
      <c r="G26" s="54">
        <f>SUM(F26*100/F60)</f>
        <v>109.57009431929835</v>
      </c>
      <c r="H26" s="53">
        <f>F26+H22</f>
        <v>599997301</v>
      </c>
      <c r="I26" s="54">
        <f>SUM(H26*100/H60)</f>
        <v>106.60405743121856</v>
      </c>
      <c r="J26" s="53">
        <f>H26+J22</f>
        <v>766487471</v>
      </c>
      <c r="K26" s="54">
        <f>SUM(J26*100/J60)</f>
        <v>106.45827493947105</v>
      </c>
      <c r="L26" s="53">
        <f>J26+L22</f>
        <v>927566577</v>
      </c>
      <c r="M26" s="54">
        <f>SUM(L26*100/L60)</f>
        <v>106.38643691965346</v>
      </c>
    </row>
    <row r="27" spans="1:15" ht="21.75" customHeight="1" thickBot="1">
      <c r="A27" s="113" t="s">
        <v>561</v>
      </c>
      <c r="B27" s="60"/>
      <c r="C27" s="61"/>
      <c r="D27" s="60"/>
      <c r="E27" s="61" t="s">
        <v>504</v>
      </c>
      <c r="F27" s="60"/>
      <c r="G27" s="61"/>
      <c r="H27" s="60"/>
      <c r="I27" s="61"/>
      <c r="J27" s="60"/>
      <c r="K27" s="61"/>
      <c r="L27" s="60"/>
      <c r="M27" s="62"/>
      <c r="O27" s="116"/>
    </row>
    <row r="28" spans="1:13" ht="19.5" thickBot="1">
      <c r="A28" s="232" t="s">
        <v>832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4"/>
    </row>
    <row r="29" spans="1:13" ht="21.75" customHeight="1">
      <c r="A29" s="90" t="s">
        <v>45</v>
      </c>
      <c r="B29" s="98" t="s">
        <v>61</v>
      </c>
      <c r="C29" s="90" t="s">
        <v>838</v>
      </c>
      <c r="D29" s="91" t="s">
        <v>63</v>
      </c>
      <c r="E29" s="90" t="s">
        <v>839</v>
      </c>
      <c r="F29" s="91" t="s">
        <v>65</v>
      </c>
      <c r="G29" s="90" t="s">
        <v>840</v>
      </c>
      <c r="H29" s="91" t="s">
        <v>608</v>
      </c>
      <c r="I29" s="90" t="s">
        <v>841</v>
      </c>
      <c r="J29" s="91" t="s">
        <v>69</v>
      </c>
      <c r="K29" s="90" t="s">
        <v>842</v>
      </c>
      <c r="L29" s="91" t="s">
        <v>446</v>
      </c>
      <c r="M29" s="92" t="s">
        <v>843</v>
      </c>
    </row>
    <row r="30" spans="1:13" ht="18" customHeight="1">
      <c r="A30" s="188" t="s">
        <v>32</v>
      </c>
      <c r="B30" s="200">
        <v>153912553</v>
      </c>
      <c r="C30" s="41">
        <f>SUM(B30*100/L22)</f>
        <v>95.55091086735979</v>
      </c>
      <c r="D30" s="203">
        <v>152008746</v>
      </c>
      <c r="E30" s="41">
        <f>SUM(D30*100/B30)</f>
        <v>98.76305930680002</v>
      </c>
      <c r="F30" s="235">
        <v>159442780</v>
      </c>
      <c r="G30" s="44">
        <f>SUM(F30*100/D30)</f>
        <v>104.89053044355751</v>
      </c>
      <c r="H30" s="238">
        <v>168694851</v>
      </c>
      <c r="I30" s="41">
        <f>SUM(H30*100/F30)</f>
        <v>105.80275318832248</v>
      </c>
      <c r="J30" s="238">
        <f>J34-H34</f>
        <v>-1561625507</v>
      </c>
      <c r="K30" s="41">
        <f>SUM(J30*100/H30)</f>
        <v>-925.7102381862265</v>
      </c>
      <c r="L30" s="238">
        <f>L34-J34</f>
        <v>0</v>
      </c>
      <c r="M30" s="46">
        <f>L30*100/J30</f>
        <v>0</v>
      </c>
    </row>
    <row r="31" spans="1:13" ht="22.5" customHeight="1">
      <c r="A31" s="186" t="s">
        <v>45</v>
      </c>
      <c r="B31" s="201"/>
      <c r="C31" s="186" t="s">
        <v>868</v>
      </c>
      <c r="D31" s="204"/>
      <c r="E31" s="186" t="s">
        <v>869</v>
      </c>
      <c r="F31" s="236"/>
      <c r="G31" s="186" t="s">
        <v>870</v>
      </c>
      <c r="H31" s="239"/>
      <c r="I31" s="186" t="s">
        <v>871</v>
      </c>
      <c r="J31" s="239"/>
      <c r="K31" s="186" t="s">
        <v>872</v>
      </c>
      <c r="L31" s="239"/>
      <c r="M31" s="189" t="s">
        <v>873</v>
      </c>
    </row>
    <row r="32" spans="1:15" ht="18" customHeight="1">
      <c r="A32" s="188" t="s">
        <v>32</v>
      </c>
      <c r="B32" s="202"/>
      <c r="C32" s="41">
        <f>SUM(B30*100/B64)</f>
        <v>106.34469891558949</v>
      </c>
      <c r="D32" s="205"/>
      <c r="E32" s="41">
        <f>SUM(D30*100/D64)</f>
        <v>98.42055939506383</v>
      </c>
      <c r="F32" s="237"/>
      <c r="G32" s="41">
        <f>SUM(F30*100/F64)</f>
        <v>97.64494649332117</v>
      </c>
      <c r="H32" s="240"/>
      <c r="I32" s="41">
        <f>SUM(H30*100/H64)</f>
        <v>103.08858173556177</v>
      </c>
      <c r="J32" s="240"/>
      <c r="K32" s="41">
        <f>SUM(J30*100/J64)</f>
        <v>-980.789043705164</v>
      </c>
      <c r="L32" s="240"/>
      <c r="M32" s="41">
        <f>SUM(L30*100/L64)</f>
        <v>0</v>
      </c>
      <c r="O32" s="116"/>
    </row>
    <row r="33" spans="1:13" ht="21" customHeight="1">
      <c r="A33" s="99" t="s">
        <v>13</v>
      </c>
      <c r="B33" s="94" t="s">
        <v>851</v>
      </c>
      <c r="C33" s="99" t="s">
        <v>874</v>
      </c>
      <c r="D33" s="96" t="s">
        <v>852</v>
      </c>
      <c r="E33" s="95" t="s">
        <v>875</v>
      </c>
      <c r="F33" s="96" t="s">
        <v>853</v>
      </c>
      <c r="G33" s="95" t="s">
        <v>876</v>
      </c>
      <c r="H33" s="96" t="s">
        <v>854</v>
      </c>
      <c r="I33" s="95" t="s">
        <v>877</v>
      </c>
      <c r="J33" s="96" t="s">
        <v>855</v>
      </c>
      <c r="K33" s="95" t="s">
        <v>878</v>
      </c>
      <c r="L33" s="96" t="s">
        <v>856</v>
      </c>
      <c r="M33" s="97" t="s">
        <v>879</v>
      </c>
    </row>
    <row r="34" spans="1:13" ht="18" customHeight="1" thickBot="1">
      <c r="A34" s="187" t="s">
        <v>33</v>
      </c>
      <c r="B34" s="53">
        <f>L26+B30</f>
        <v>1081479130</v>
      </c>
      <c r="C34" s="54">
        <f>SUM(B34*100/B68)</f>
        <v>106.38049490475402</v>
      </c>
      <c r="D34" s="55">
        <f>D30+B34</f>
        <v>1233487876</v>
      </c>
      <c r="E34" s="54">
        <f>SUM(D34*100/D68)</f>
        <v>105.33068104171993</v>
      </c>
      <c r="F34" s="55">
        <f>F30+D34</f>
        <v>1392930656</v>
      </c>
      <c r="G34" s="54">
        <f>SUM(F34*100/F68)</f>
        <v>104.39015567024279</v>
      </c>
      <c r="H34" s="55">
        <f>H30+F34</f>
        <v>1561625507</v>
      </c>
      <c r="I34" s="54">
        <f>SUM(H34*100/H68)</f>
        <v>104.24797163853685</v>
      </c>
      <c r="J34" s="110"/>
      <c r="K34" s="54">
        <f>SUM(J34*100/J68)</f>
        <v>0</v>
      </c>
      <c r="L34" s="55"/>
      <c r="M34" s="54">
        <f>SUM(L34*100/L68)</f>
        <v>0</v>
      </c>
    </row>
    <row r="35" spans="1:13" ht="18" customHeight="1" thickBot="1">
      <c r="A35" s="82" t="s">
        <v>561</v>
      </c>
      <c r="B35" s="190"/>
      <c r="C35" s="191"/>
      <c r="D35" s="190"/>
      <c r="E35" s="191"/>
      <c r="F35" s="190"/>
      <c r="G35" s="191"/>
      <c r="H35" s="190"/>
      <c r="I35" s="191"/>
      <c r="J35" s="192"/>
      <c r="K35" s="191"/>
      <c r="L35" s="190"/>
      <c r="M35" s="193"/>
    </row>
    <row r="36" spans="1:13" ht="21.75" customHeight="1" thickBot="1">
      <c r="A36" s="212" t="s">
        <v>30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 ht="21.75" customHeight="1" thickBot="1">
      <c r="A37" s="213">
        <v>2022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5"/>
    </row>
    <row r="38" spans="1:15" ht="21.75" customHeight="1">
      <c r="A38" s="88" t="s">
        <v>45</v>
      </c>
      <c r="B38" s="89" t="s">
        <v>7</v>
      </c>
      <c r="C38" s="90" t="s">
        <v>781</v>
      </c>
      <c r="D38" s="91" t="s">
        <v>8</v>
      </c>
      <c r="E38" s="90" t="s">
        <v>783</v>
      </c>
      <c r="F38" s="91" t="s">
        <v>9</v>
      </c>
      <c r="G38" s="90" t="s">
        <v>786</v>
      </c>
      <c r="H38" s="91" t="s">
        <v>10</v>
      </c>
      <c r="I38" s="90" t="s">
        <v>784</v>
      </c>
      <c r="J38" s="91" t="s">
        <v>11</v>
      </c>
      <c r="K38" s="90" t="s">
        <v>787</v>
      </c>
      <c r="L38" s="91" t="s">
        <v>12</v>
      </c>
      <c r="M38" s="92" t="s">
        <v>785</v>
      </c>
      <c r="O38" s="117"/>
    </row>
    <row r="39" spans="1:15" ht="18" customHeight="1">
      <c r="A39" s="70" t="s">
        <v>32</v>
      </c>
      <c r="B39" s="200">
        <v>7457363</v>
      </c>
      <c r="C39" s="41">
        <f>SUM(B39*100/L83)</f>
        <v>99.76723004692323</v>
      </c>
      <c r="D39" s="203">
        <v>7140768</v>
      </c>
      <c r="E39" s="41">
        <f>SUM(D39*100/B39)</f>
        <v>95.7545985088831</v>
      </c>
      <c r="F39" s="206">
        <v>7568030</v>
      </c>
      <c r="G39" s="44">
        <f>SUM(F39*100/D39)</f>
        <v>105.98341803010544</v>
      </c>
      <c r="H39" s="209">
        <v>6177355</v>
      </c>
      <c r="I39" s="41">
        <f>SUM(H39*100/F39)</f>
        <v>81.6243460979938</v>
      </c>
      <c r="J39" s="209">
        <v>7250321</v>
      </c>
      <c r="K39" s="41">
        <f>SUM(J39*100/H39)</f>
        <v>117.36934335164484</v>
      </c>
      <c r="L39" s="209">
        <v>6321538</v>
      </c>
      <c r="M39" s="46">
        <f>SUM(L39*100/J39)</f>
        <v>87.18976718410123</v>
      </c>
      <c r="O39" s="114" t="s">
        <v>504</v>
      </c>
    </row>
    <row r="40" spans="1:13" ht="20.25" customHeight="1">
      <c r="A40" s="101" t="s">
        <v>45</v>
      </c>
      <c r="B40" s="201"/>
      <c r="C40" s="102" t="s">
        <v>782</v>
      </c>
      <c r="D40" s="204"/>
      <c r="E40" s="102" t="s">
        <v>806</v>
      </c>
      <c r="F40" s="207"/>
      <c r="G40" s="103" t="s">
        <v>807</v>
      </c>
      <c r="H40" s="210"/>
      <c r="I40" s="102" t="s">
        <v>808</v>
      </c>
      <c r="J40" s="210"/>
      <c r="K40" s="102" t="s">
        <v>809</v>
      </c>
      <c r="L40" s="210"/>
      <c r="M40" s="104" t="s">
        <v>810</v>
      </c>
    </row>
    <row r="41" spans="1:13" ht="18.75" customHeight="1">
      <c r="A41" s="70" t="s">
        <v>32</v>
      </c>
      <c r="B41" s="202"/>
      <c r="C41" s="41">
        <f>SUM(B39*100/B75)</f>
        <v>190.42913543967276</v>
      </c>
      <c r="D41" s="205"/>
      <c r="E41" s="41">
        <f>SUM(D39*100/D75)</f>
        <v>159.2235365050937</v>
      </c>
      <c r="F41" s="208"/>
      <c r="G41" s="44">
        <f>SUM(F39*100/F75)</f>
        <v>128.9974036989109</v>
      </c>
      <c r="H41" s="211"/>
      <c r="I41" s="41">
        <f>SUM(H39*100/H75)</f>
        <v>105.12660586680644</v>
      </c>
      <c r="J41" s="211"/>
      <c r="K41" s="41">
        <f>SUM(J39*100/J75)</f>
        <v>93.87852372004566</v>
      </c>
      <c r="L41" s="211"/>
      <c r="M41" s="46">
        <f>SUM(L39*100/L75)</f>
        <v>76.92676880916034</v>
      </c>
    </row>
    <row r="42" spans="1:13" ht="22.5">
      <c r="A42" s="93" t="s">
        <v>13</v>
      </c>
      <c r="B42" s="94" t="s">
        <v>788</v>
      </c>
      <c r="C42" s="95" t="s">
        <v>782</v>
      </c>
      <c r="D42" s="96" t="s">
        <v>789</v>
      </c>
      <c r="E42" s="95" t="s">
        <v>811</v>
      </c>
      <c r="F42" s="96" t="s">
        <v>790</v>
      </c>
      <c r="G42" s="95" t="s">
        <v>812</v>
      </c>
      <c r="H42" s="96" t="s">
        <v>791</v>
      </c>
      <c r="I42" s="95" t="s">
        <v>813</v>
      </c>
      <c r="J42" s="96" t="s">
        <v>792</v>
      </c>
      <c r="K42" s="95" t="s">
        <v>814</v>
      </c>
      <c r="L42" s="96" t="s">
        <v>793</v>
      </c>
      <c r="M42" s="97" t="s">
        <v>815</v>
      </c>
    </row>
    <row r="43" spans="1:16" ht="21.75" customHeight="1" thickBot="1">
      <c r="A43" s="69" t="s">
        <v>33</v>
      </c>
      <c r="B43" s="55">
        <v>7457363</v>
      </c>
      <c r="C43" s="54">
        <f>SUM(B43*100/B79)</f>
        <v>190.42913543967276</v>
      </c>
      <c r="D43" s="55">
        <f>D39+B43</f>
        <v>14598131</v>
      </c>
      <c r="E43" s="54">
        <f>SUM(D43*100/D79)</f>
        <v>173.7701657229699</v>
      </c>
      <c r="F43" s="55">
        <f>F39+D43</f>
        <v>22166161</v>
      </c>
      <c r="G43" s="54">
        <f>SUM(F43*100/F79)</f>
        <v>155.3597425221489</v>
      </c>
      <c r="H43" s="55">
        <f>H39+F43</f>
        <v>28343516</v>
      </c>
      <c r="I43" s="54">
        <f>SUM(H43*100/H79)</f>
        <v>140.70628872635152</v>
      </c>
      <c r="J43" s="55">
        <f>J39+H43</f>
        <v>35593837</v>
      </c>
      <c r="K43" s="54">
        <f>SUM(J43*100/J79)</f>
        <v>127.72831774604599</v>
      </c>
      <c r="L43" s="55">
        <f>L39+J43</f>
        <v>41915375</v>
      </c>
      <c r="M43" s="58">
        <f>SUM(L43*100/L79)</f>
        <v>116.15914594540727</v>
      </c>
      <c r="P43" s="162"/>
    </row>
    <row r="44" spans="1:13" ht="21.75" customHeight="1" thickBot="1">
      <c r="A44" s="113" t="s">
        <v>561</v>
      </c>
      <c r="B44" s="153"/>
      <c r="C44" s="154"/>
      <c r="D44" s="153"/>
      <c r="E44" s="154"/>
      <c r="F44" s="153"/>
      <c r="G44" s="154"/>
      <c r="H44" s="153"/>
      <c r="I44" s="154"/>
      <c r="J44" s="155"/>
      <c r="K44" s="154"/>
      <c r="L44" s="153"/>
      <c r="M44" s="156"/>
    </row>
    <row r="45" spans="1:13" ht="21.75" customHeight="1" thickBot="1">
      <c r="A45" s="213">
        <v>2022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5"/>
    </row>
    <row r="46" spans="1:13" ht="21.75" customHeight="1">
      <c r="A46" s="88" t="s">
        <v>45</v>
      </c>
      <c r="B46" s="98" t="s">
        <v>61</v>
      </c>
      <c r="C46" s="90" t="s">
        <v>794</v>
      </c>
      <c r="D46" s="91" t="s">
        <v>63</v>
      </c>
      <c r="E46" s="90" t="s">
        <v>795</v>
      </c>
      <c r="F46" s="91" t="s">
        <v>65</v>
      </c>
      <c r="G46" s="90" t="s">
        <v>796</v>
      </c>
      <c r="H46" s="91" t="s">
        <v>608</v>
      </c>
      <c r="I46" s="90" t="s">
        <v>797</v>
      </c>
      <c r="J46" s="91" t="s">
        <v>69</v>
      </c>
      <c r="K46" s="90" t="s">
        <v>798</v>
      </c>
      <c r="L46" s="91" t="s">
        <v>446</v>
      </c>
      <c r="M46" s="92" t="s">
        <v>799</v>
      </c>
    </row>
    <row r="47" spans="1:13" ht="18" customHeight="1">
      <c r="A47" s="70" t="s">
        <v>32</v>
      </c>
      <c r="B47" s="200">
        <v>7346935</v>
      </c>
      <c r="C47" s="41">
        <f>SUM(B47*100/L39)</f>
        <v>116.22068869949054</v>
      </c>
      <c r="D47" s="203">
        <v>7052042</v>
      </c>
      <c r="E47" s="41">
        <f>SUM(D47*100/B47)</f>
        <v>95.98617654845184</v>
      </c>
      <c r="F47" s="206">
        <v>7580098</v>
      </c>
      <c r="G47" s="44">
        <f>SUM(F47*100/D47)</f>
        <v>107.48798716740484</v>
      </c>
      <c r="H47" s="209">
        <v>8563816</v>
      </c>
      <c r="I47" s="41">
        <f>SUM(H47*100/F47)</f>
        <v>112.97764224156468</v>
      </c>
      <c r="J47" s="209">
        <v>8534389</v>
      </c>
      <c r="K47" s="41">
        <f>SUM(J47*100/H47)</f>
        <v>99.65637981946367</v>
      </c>
      <c r="L47" s="209">
        <v>6983537</v>
      </c>
      <c r="M47" s="46">
        <f>SUM(L47*100/J47)</f>
        <v>81.82820117526867</v>
      </c>
    </row>
    <row r="48" spans="1:13" ht="22.5" customHeight="1">
      <c r="A48" s="101" t="s">
        <v>45</v>
      </c>
      <c r="B48" s="201"/>
      <c r="C48" s="102" t="s">
        <v>816</v>
      </c>
      <c r="D48" s="204"/>
      <c r="E48" s="102" t="s">
        <v>817</v>
      </c>
      <c r="F48" s="207"/>
      <c r="G48" s="103" t="s">
        <v>818</v>
      </c>
      <c r="H48" s="210"/>
      <c r="I48" s="102" t="s">
        <v>819</v>
      </c>
      <c r="J48" s="210"/>
      <c r="K48" s="102" t="s">
        <v>820</v>
      </c>
      <c r="L48" s="210"/>
      <c r="M48" s="104" t="s">
        <v>821</v>
      </c>
    </row>
    <row r="49" spans="1:16" ht="17.25" customHeight="1">
      <c r="A49" s="70" t="s">
        <v>32</v>
      </c>
      <c r="B49" s="202"/>
      <c r="C49" s="41">
        <f>SUM(B47*100/B83)</f>
        <v>83.34606734562492</v>
      </c>
      <c r="D49" s="205"/>
      <c r="E49" s="41">
        <f>SUM(D47*100/D83)</f>
        <v>88.78446829977749</v>
      </c>
      <c r="F49" s="208"/>
      <c r="G49" s="44">
        <f>SUM(F47*100/F83)</f>
        <v>87.95551782619472</v>
      </c>
      <c r="H49" s="211"/>
      <c r="I49" s="41">
        <f>SUM(H47*100/H83)</f>
        <v>105.50431691201301</v>
      </c>
      <c r="J49" s="211"/>
      <c r="K49" s="41">
        <f>SUM(J47*100/J83)</f>
        <v>103.76744749307377</v>
      </c>
      <c r="L49" s="211"/>
      <c r="M49" s="46">
        <f>L47*100/L83</f>
        <v>93.4282188516504</v>
      </c>
      <c r="P49" s="114" t="s">
        <v>504</v>
      </c>
    </row>
    <row r="50" spans="1:13" ht="27" customHeight="1">
      <c r="A50" s="93" t="s">
        <v>13</v>
      </c>
      <c r="B50" s="94" t="s">
        <v>800</v>
      </c>
      <c r="C50" s="99" t="s">
        <v>822</v>
      </c>
      <c r="D50" s="96" t="s">
        <v>801</v>
      </c>
      <c r="E50" s="95" t="s">
        <v>823</v>
      </c>
      <c r="F50" s="96" t="s">
        <v>802</v>
      </c>
      <c r="G50" s="95" t="s">
        <v>824</v>
      </c>
      <c r="H50" s="96" t="s">
        <v>803</v>
      </c>
      <c r="I50" s="95" t="s">
        <v>825</v>
      </c>
      <c r="J50" s="96" t="s">
        <v>804</v>
      </c>
      <c r="K50" s="95" t="s">
        <v>826</v>
      </c>
      <c r="L50" s="96" t="s">
        <v>805</v>
      </c>
      <c r="M50" s="97" t="s">
        <v>827</v>
      </c>
    </row>
    <row r="51" spans="1:13" ht="21.75" customHeight="1" thickBot="1">
      <c r="A51" s="69" t="s">
        <v>33</v>
      </c>
      <c r="B51" s="53">
        <f>B47+L43</f>
        <v>49262310</v>
      </c>
      <c r="C51" s="54">
        <f>SUM(B51*100/B87)</f>
        <v>109.71704685760591</v>
      </c>
      <c r="D51" s="55">
        <f>D47+B51</f>
        <v>56314352</v>
      </c>
      <c r="E51" s="54">
        <f>SUM(D51*100/D87)</f>
        <v>106.57061027123143</v>
      </c>
      <c r="F51" s="55">
        <f>F47+D51</f>
        <v>63894450</v>
      </c>
      <c r="G51" s="54">
        <f>SUM(F51*100/F87)</f>
        <v>103.96036341777497</v>
      </c>
      <c r="H51" s="55">
        <f>H47+F51</f>
        <v>72458266</v>
      </c>
      <c r="I51" s="54">
        <f>SUM(H51*100/H87)</f>
        <v>104.14048384429984</v>
      </c>
      <c r="J51" s="55">
        <f>J47+H51</f>
        <v>80992655</v>
      </c>
      <c r="K51" s="54">
        <f>SUM(J51*100/J87)</f>
        <v>104.1010497447892</v>
      </c>
      <c r="L51" s="55">
        <f>L47+J51</f>
        <v>87976192</v>
      </c>
      <c r="M51" s="58">
        <f>SUM(L51*100/L87)</f>
        <v>103.16554389052487</v>
      </c>
    </row>
    <row r="52" spans="1:13" ht="12.75" customHeight="1">
      <c r="A52" s="82" t="s">
        <v>561</v>
      </c>
      <c r="B52" s="153"/>
      <c r="C52" s="154"/>
      <c r="D52" s="153"/>
      <c r="E52" s="154"/>
      <c r="F52" s="153"/>
      <c r="G52" s="154"/>
      <c r="H52" s="153"/>
      <c r="I52" s="154"/>
      <c r="J52" s="153"/>
      <c r="K52" s="154"/>
      <c r="L52" s="153"/>
      <c r="M52" s="156"/>
    </row>
    <row r="53" spans="1:13" ht="21.75" customHeight="1" thickBot="1">
      <c r="A53" s="212" t="s">
        <v>31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</row>
    <row r="54" spans="1:13" ht="21.75" customHeight="1" thickBot="1">
      <c r="A54" s="232">
        <v>2022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4"/>
    </row>
    <row r="55" spans="1:15" ht="21.75" customHeight="1">
      <c r="A55" s="90" t="s">
        <v>45</v>
      </c>
      <c r="B55" s="89" t="s">
        <v>7</v>
      </c>
      <c r="C55" s="90" t="s">
        <v>781</v>
      </c>
      <c r="D55" s="91" t="s">
        <v>8</v>
      </c>
      <c r="E55" s="90" t="s">
        <v>783</v>
      </c>
      <c r="F55" s="91" t="s">
        <v>9</v>
      </c>
      <c r="G55" s="90" t="s">
        <v>786</v>
      </c>
      <c r="H55" s="91" t="s">
        <v>10</v>
      </c>
      <c r="I55" s="90" t="s">
        <v>784</v>
      </c>
      <c r="J55" s="91" t="s">
        <v>11</v>
      </c>
      <c r="K55" s="90" t="s">
        <v>787</v>
      </c>
      <c r="L55" s="91" t="s">
        <v>12</v>
      </c>
      <c r="M55" s="92" t="s">
        <v>785</v>
      </c>
      <c r="O55" s="117"/>
    </row>
    <row r="56" spans="1:13" ht="18.75" customHeight="1">
      <c r="A56" s="188" t="s">
        <v>32</v>
      </c>
      <c r="B56" s="200">
        <v>134975695</v>
      </c>
      <c r="C56" s="41">
        <f>SUM(B56*100/L100)</f>
        <v>94.80466041928652</v>
      </c>
      <c r="D56" s="203">
        <v>128022124</v>
      </c>
      <c r="E56" s="41">
        <f>SUM(D56*100/B56)</f>
        <v>94.84827916611209</v>
      </c>
      <c r="F56" s="235">
        <v>153169187</v>
      </c>
      <c r="G56" s="71">
        <f>SUM(F56*100/D56)</f>
        <v>119.6427478425526</v>
      </c>
      <c r="H56" s="203">
        <v>146660822</v>
      </c>
      <c r="I56" s="41">
        <f>SUM(H56*100/F56)</f>
        <v>95.75086534865528</v>
      </c>
      <c r="J56" s="203">
        <v>157160798</v>
      </c>
      <c r="K56" s="41">
        <f>SUM(J56*100/H56)</f>
        <v>107.15935984594441</v>
      </c>
      <c r="L56" s="203">
        <v>151895614</v>
      </c>
      <c r="M56" s="46">
        <f>SUM(L56*100/J56)</f>
        <v>96.6498108516858</v>
      </c>
    </row>
    <row r="57" spans="1:13" ht="20.25" customHeight="1">
      <c r="A57" s="186" t="s">
        <v>45</v>
      </c>
      <c r="B57" s="201"/>
      <c r="C57" s="186" t="s">
        <v>782</v>
      </c>
      <c r="D57" s="204"/>
      <c r="E57" s="186" t="s">
        <v>806</v>
      </c>
      <c r="F57" s="236"/>
      <c r="G57" s="186" t="s">
        <v>807</v>
      </c>
      <c r="H57" s="204"/>
      <c r="I57" s="186" t="s">
        <v>808</v>
      </c>
      <c r="J57" s="204"/>
      <c r="K57" s="186" t="s">
        <v>809</v>
      </c>
      <c r="L57" s="204"/>
      <c r="M57" s="189" t="s">
        <v>810</v>
      </c>
    </row>
    <row r="58" spans="1:13" ht="18.75" customHeight="1">
      <c r="A58" s="188" t="s">
        <v>32</v>
      </c>
      <c r="B58" s="202"/>
      <c r="C58" s="41">
        <f>SUM(B56*100/B92)</f>
        <v>99.21539568031733</v>
      </c>
      <c r="D58" s="205"/>
      <c r="E58" s="41">
        <f>SUM(D56*100/D92)</f>
        <v>106.4031385629129</v>
      </c>
      <c r="F58" s="237"/>
      <c r="G58" s="44">
        <f>SUM(F56*100/F92)</f>
        <v>104.16707649899459</v>
      </c>
      <c r="H58" s="205"/>
      <c r="I58" s="41">
        <f>SUM(H56*100/H92)</f>
        <v>114.41673521282377</v>
      </c>
      <c r="J58" s="205"/>
      <c r="K58" s="41">
        <f>SUM(J56*100/J92)</f>
        <v>133.2824251782758</v>
      </c>
      <c r="L58" s="205"/>
      <c r="M58" s="46">
        <f>SUM(L56*100/L92)</f>
        <v>118.34544119807751</v>
      </c>
    </row>
    <row r="59" spans="1:13" ht="22.5">
      <c r="A59" s="95" t="s">
        <v>13</v>
      </c>
      <c r="B59" s="94" t="s">
        <v>788</v>
      </c>
      <c r="C59" s="95" t="s">
        <v>782</v>
      </c>
      <c r="D59" s="96" t="s">
        <v>789</v>
      </c>
      <c r="E59" s="95" t="s">
        <v>811</v>
      </c>
      <c r="F59" s="96" t="s">
        <v>790</v>
      </c>
      <c r="G59" s="95" t="s">
        <v>812</v>
      </c>
      <c r="H59" s="96" t="s">
        <v>791</v>
      </c>
      <c r="I59" s="95" t="s">
        <v>813</v>
      </c>
      <c r="J59" s="96" t="s">
        <v>792</v>
      </c>
      <c r="K59" s="95" t="s">
        <v>814</v>
      </c>
      <c r="L59" s="96" t="s">
        <v>793</v>
      </c>
      <c r="M59" s="97" t="s">
        <v>815</v>
      </c>
    </row>
    <row r="60" spans="1:13" ht="21.75" customHeight="1" thickBot="1">
      <c r="A60" s="187" t="s">
        <v>33</v>
      </c>
      <c r="B60" s="53">
        <v>134975695</v>
      </c>
      <c r="C60" s="54">
        <f>SUM(B60*100/B96)</f>
        <v>99.21539568031733</v>
      </c>
      <c r="D60" s="55">
        <f>D56+B60</f>
        <v>262997819</v>
      </c>
      <c r="E60" s="54">
        <f>SUM(D60*100/D96)</f>
        <v>102.58882031360992</v>
      </c>
      <c r="F60" s="55">
        <f>F56+D60</f>
        <v>416167006</v>
      </c>
      <c r="G60" s="54">
        <f>SUM(F60*100/F96)</f>
        <v>103.1641004532907</v>
      </c>
      <c r="H60" s="55">
        <f>H56+F60</f>
        <v>562827828</v>
      </c>
      <c r="I60" s="54">
        <f>SUM(H60*100/H96)</f>
        <v>105.87745610196842</v>
      </c>
      <c r="J60" s="55">
        <f>J56+H60</f>
        <v>719988626</v>
      </c>
      <c r="K60" s="54">
        <f>SUM(J60*100/J96)</f>
        <v>110.85278299230322</v>
      </c>
      <c r="L60" s="55">
        <f>L56+J60</f>
        <v>871884240</v>
      </c>
      <c r="M60" s="58">
        <f>SUM(L60*100/L96)</f>
        <v>112.0891124731638</v>
      </c>
    </row>
    <row r="61" spans="1:15" ht="21.75" customHeight="1" thickBot="1">
      <c r="A61" s="113" t="s">
        <v>561</v>
      </c>
      <c r="B61" s="60"/>
      <c r="C61" s="61"/>
      <c r="D61" s="60"/>
      <c r="E61" s="61" t="s">
        <v>504</v>
      </c>
      <c r="F61" s="60"/>
      <c r="G61" s="61"/>
      <c r="H61" s="60"/>
      <c r="I61" s="61"/>
      <c r="J61" s="60"/>
      <c r="K61" s="61"/>
      <c r="L61" s="60"/>
      <c r="M61" s="62"/>
      <c r="O61" s="116"/>
    </row>
    <row r="62" spans="1:13" ht="19.5" thickBot="1">
      <c r="A62" s="232">
        <v>2022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4"/>
    </row>
    <row r="63" spans="1:13" ht="21.75" customHeight="1">
      <c r="A63" s="90" t="s">
        <v>45</v>
      </c>
      <c r="B63" s="98" t="s">
        <v>61</v>
      </c>
      <c r="C63" s="90" t="s">
        <v>794</v>
      </c>
      <c r="D63" s="91" t="s">
        <v>63</v>
      </c>
      <c r="E63" s="90" t="s">
        <v>795</v>
      </c>
      <c r="F63" s="91" t="s">
        <v>65</v>
      </c>
      <c r="G63" s="90" t="s">
        <v>796</v>
      </c>
      <c r="H63" s="91" t="s">
        <v>608</v>
      </c>
      <c r="I63" s="90" t="s">
        <v>797</v>
      </c>
      <c r="J63" s="91" t="s">
        <v>69</v>
      </c>
      <c r="K63" s="90" t="s">
        <v>798</v>
      </c>
      <c r="L63" s="91" t="s">
        <v>446</v>
      </c>
      <c r="M63" s="92" t="s">
        <v>799</v>
      </c>
    </row>
    <row r="64" spans="1:13" ht="18" customHeight="1">
      <c r="A64" s="188" t="s">
        <v>32</v>
      </c>
      <c r="B64" s="200">
        <v>144729878</v>
      </c>
      <c r="C64" s="41">
        <f>SUM(B64*100/L56)</f>
        <v>95.28246022956266</v>
      </c>
      <c r="D64" s="203">
        <v>154448163</v>
      </c>
      <c r="E64" s="41">
        <f>SUM(D64*100/B64)</f>
        <v>106.71477454019549</v>
      </c>
      <c r="F64" s="235">
        <v>163288307</v>
      </c>
      <c r="G64" s="44">
        <f>SUM(F64*100/D64)</f>
        <v>105.72369643528877</v>
      </c>
      <c r="H64" s="238">
        <v>163640675</v>
      </c>
      <c r="I64" s="41">
        <f>SUM(H64*100/F64)</f>
        <v>100.21579499871966</v>
      </c>
      <c r="J64" s="238">
        <v>159221345</v>
      </c>
      <c r="K64" s="41">
        <f>SUM(J64*100/H64)</f>
        <v>97.29936948744559</v>
      </c>
      <c r="L64" s="238">
        <v>150057915</v>
      </c>
      <c r="M64" s="46">
        <f>L64*100/J64</f>
        <v>94.24484826453389</v>
      </c>
    </row>
    <row r="65" spans="1:13" ht="22.5" customHeight="1">
      <c r="A65" s="186" t="s">
        <v>45</v>
      </c>
      <c r="B65" s="201"/>
      <c r="C65" s="186" t="s">
        <v>816</v>
      </c>
      <c r="D65" s="204"/>
      <c r="E65" s="186" t="s">
        <v>817</v>
      </c>
      <c r="F65" s="236"/>
      <c r="G65" s="186" t="s">
        <v>818</v>
      </c>
      <c r="H65" s="239"/>
      <c r="I65" s="186" t="s">
        <v>819</v>
      </c>
      <c r="J65" s="239"/>
      <c r="K65" s="186" t="s">
        <v>820</v>
      </c>
      <c r="L65" s="239"/>
      <c r="M65" s="189" t="s">
        <v>821</v>
      </c>
    </row>
    <row r="66" spans="1:15" ht="18" customHeight="1">
      <c r="A66" s="188" t="s">
        <v>32</v>
      </c>
      <c r="B66" s="202"/>
      <c r="C66" s="41">
        <f>SUM(B64*100/B100)</f>
        <v>119.99433365601304</v>
      </c>
      <c r="D66" s="205"/>
      <c r="E66" s="41">
        <f>D64*100/D100</f>
        <v>124.47768056403494</v>
      </c>
      <c r="F66" s="237"/>
      <c r="G66" s="44">
        <f>SUM(F64*100/F100)</f>
        <v>103.955770394191</v>
      </c>
      <c r="H66" s="240"/>
      <c r="I66" s="41">
        <f>SUM(H64*100/H100)</f>
        <v>100.2383720399948</v>
      </c>
      <c r="J66" s="240"/>
      <c r="K66" s="41">
        <f>SUM(J64*100/J100)</f>
        <v>106.71393759716277</v>
      </c>
      <c r="L66" s="240"/>
      <c r="M66" s="46">
        <f>SUM(L64*100/L100)</f>
        <v>105.39815834844312</v>
      </c>
      <c r="O66" s="116"/>
    </row>
    <row r="67" spans="1:13" ht="21" customHeight="1">
      <c r="A67" s="99" t="s">
        <v>13</v>
      </c>
      <c r="B67" s="94" t="s">
        <v>800</v>
      </c>
      <c r="C67" s="99" t="s">
        <v>822</v>
      </c>
      <c r="D67" s="96" t="s">
        <v>801</v>
      </c>
      <c r="E67" s="95" t="s">
        <v>823</v>
      </c>
      <c r="F67" s="96" t="s">
        <v>802</v>
      </c>
      <c r="G67" s="95" t="s">
        <v>824</v>
      </c>
      <c r="H67" s="96" t="s">
        <v>803</v>
      </c>
      <c r="I67" s="95" t="s">
        <v>825</v>
      </c>
      <c r="J67" s="96" t="s">
        <v>804</v>
      </c>
      <c r="K67" s="95" t="s">
        <v>826</v>
      </c>
      <c r="L67" s="96" t="s">
        <v>805</v>
      </c>
      <c r="M67" s="97" t="s">
        <v>827</v>
      </c>
    </row>
    <row r="68" spans="1:13" ht="18" customHeight="1" thickBot="1">
      <c r="A68" s="187" t="s">
        <v>33</v>
      </c>
      <c r="B68" s="53">
        <f>B64+L60</f>
        <v>1016614118</v>
      </c>
      <c r="C68" s="54">
        <f>SUM(B68*100/B104)</f>
        <v>113.1503466689375</v>
      </c>
      <c r="D68" s="55">
        <f>D64+B68</f>
        <v>1171062281</v>
      </c>
      <c r="E68" s="54">
        <f>D68*100/D104</f>
        <v>114.52482726990331</v>
      </c>
      <c r="F68" s="55">
        <f>F64+D68</f>
        <v>1334350588</v>
      </c>
      <c r="G68" s="54">
        <f>SUM(F68*100/F104)</f>
        <v>113.11747611065881</v>
      </c>
      <c r="H68" s="55">
        <f>H64+F68</f>
        <v>1497991263</v>
      </c>
      <c r="I68" s="54">
        <f>SUM(H68*100/H104)</f>
        <v>111.55177053739052</v>
      </c>
      <c r="J68" s="55">
        <f>J64+H68</f>
        <v>1657212608</v>
      </c>
      <c r="K68" s="54">
        <f>SUM(J68*100/J104)</f>
        <v>111.06799742924983</v>
      </c>
      <c r="L68" s="55">
        <f>L64+J68</f>
        <v>1807270523</v>
      </c>
      <c r="M68" s="58">
        <f>SUM(L68*100/L104)</f>
        <v>110.57411120757097</v>
      </c>
    </row>
    <row r="69" spans="1:13" ht="18" customHeight="1">
      <c r="A69" s="82" t="s">
        <v>561</v>
      </c>
      <c r="B69" s="61"/>
      <c r="C69" s="61"/>
      <c r="D69" s="60"/>
      <c r="E69" s="61"/>
      <c r="F69" s="60"/>
      <c r="G69" s="61"/>
      <c r="H69" s="60"/>
      <c r="I69" s="61"/>
      <c r="J69" s="60"/>
      <c r="K69" s="61"/>
      <c r="L69" s="60"/>
      <c r="M69" s="62"/>
    </row>
    <row r="70" spans="1:13" ht="12.75" customHeight="1">
      <c r="A70" s="82"/>
      <c r="B70" s="153"/>
      <c r="C70" s="154"/>
      <c r="D70" s="153"/>
      <c r="E70" s="154"/>
      <c r="F70" s="153"/>
      <c r="G70" s="154"/>
      <c r="H70" s="153"/>
      <c r="I70" s="154"/>
      <c r="J70" s="153"/>
      <c r="K70" s="154"/>
      <c r="L70" s="153"/>
      <c r="M70" s="156"/>
    </row>
    <row r="71" spans="1:13" ht="15" customHeight="1">
      <c r="A71" s="157"/>
      <c r="B71" s="158"/>
      <c r="C71" s="159"/>
      <c r="D71" s="158"/>
      <c r="E71" s="159"/>
      <c r="F71" s="158"/>
      <c r="G71" s="159"/>
      <c r="H71" s="158"/>
      <c r="I71" s="159"/>
      <c r="J71" s="158"/>
      <c r="K71" s="159"/>
      <c r="L71" s="158"/>
      <c r="M71" s="160"/>
    </row>
    <row r="72" spans="1:13" ht="21.75" customHeight="1" thickBot="1">
      <c r="A72" s="212" t="s">
        <v>30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</row>
    <row r="73" spans="1:13" ht="21.75" customHeight="1" thickBot="1">
      <c r="A73" s="213">
        <v>2021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5"/>
    </row>
    <row r="74" spans="1:15" ht="21.75" customHeight="1">
      <c r="A74" s="88" t="s">
        <v>45</v>
      </c>
      <c r="B74" s="89" t="s">
        <v>7</v>
      </c>
      <c r="C74" s="90" t="s">
        <v>726</v>
      </c>
      <c r="D74" s="91" t="s">
        <v>8</v>
      </c>
      <c r="E74" s="90" t="s">
        <v>727</v>
      </c>
      <c r="F74" s="91" t="s">
        <v>9</v>
      </c>
      <c r="G74" s="90" t="s">
        <v>728</v>
      </c>
      <c r="H74" s="91" t="s">
        <v>10</v>
      </c>
      <c r="I74" s="90" t="s">
        <v>729</v>
      </c>
      <c r="J74" s="91" t="s">
        <v>11</v>
      </c>
      <c r="K74" s="90" t="s">
        <v>730</v>
      </c>
      <c r="L74" s="91" t="s">
        <v>12</v>
      </c>
      <c r="M74" s="92" t="s">
        <v>731</v>
      </c>
      <c r="O74" s="117"/>
    </row>
    <row r="75" spans="1:15" ht="18" customHeight="1">
      <c r="A75" s="70" t="s">
        <v>32</v>
      </c>
      <c r="B75" s="200">
        <v>3916083</v>
      </c>
      <c r="C75" s="41">
        <f>SUM(B75*100/L119)</f>
        <v>68.14977457625261</v>
      </c>
      <c r="D75" s="203">
        <f>D79-B79</f>
        <v>4484744</v>
      </c>
      <c r="E75" s="41">
        <f>SUM(D75*100/B75)</f>
        <v>114.52116821834471</v>
      </c>
      <c r="F75" s="206">
        <f>F79-D79</f>
        <v>5866808</v>
      </c>
      <c r="G75" s="44">
        <f>SUM(F75*100/D75)</f>
        <v>130.81700984493207</v>
      </c>
      <c r="H75" s="209">
        <f>H79-F79</f>
        <v>5876110</v>
      </c>
      <c r="I75" s="41">
        <f>SUM(H75*100/F75)</f>
        <v>100.15855299849595</v>
      </c>
      <c r="J75" s="209">
        <f>J79-H79</f>
        <v>7723088</v>
      </c>
      <c r="K75" s="41">
        <f>SUM(J75*100/H75)</f>
        <v>131.43198476543157</v>
      </c>
      <c r="L75" s="209">
        <f>L79-J79</f>
        <v>8217605</v>
      </c>
      <c r="M75" s="46">
        <f>SUM(L75*100/J75)</f>
        <v>106.40309938200886</v>
      </c>
      <c r="O75" s="114" t="s">
        <v>504</v>
      </c>
    </row>
    <row r="76" spans="1:13" ht="20.25" customHeight="1">
      <c r="A76" s="101" t="s">
        <v>45</v>
      </c>
      <c r="B76" s="201"/>
      <c r="C76" s="102" t="s">
        <v>733</v>
      </c>
      <c r="D76" s="204"/>
      <c r="E76" s="102" t="s">
        <v>762</v>
      </c>
      <c r="F76" s="207"/>
      <c r="G76" s="103" t="s">
        <v>763</v>
      </c>
      <c r="H76" s="210"/>
      <c r="I76" s="102" t="s">
        <v>764</v>
      </c>
      <c r="J76" s="210"/>
      <c r="K76" s="102" t="s">
        <v>765</v>
      </c>
      <c r="L76" s="210"/>
      <c r="M76" s="104" t="s">
        <v>766</v>
      </c>
    </row>
    <row r="77" spans="1:13" ht="18.75" customHeight="1" thickBot="1">
      <c r="A77" s="70" t="s">
        <v>32</v>
      </c>
      <c r="B77" s="202"/>
      <c r="C77" s="41">
        <f>SUM(B75*100/B111)</f>
        <v>64.55873244681807</v>
      </c>
      <c r="D77" s="205"/>
      <c r="E77" s="41">
        <f>SUM(D75*100/D111)</f>
        <v>106.7022852960854</v>
      </c>
      <c r="F77" s="208"/>
      <c r="G77" s="44">
        <f>SUM(F75*100/F111)</f>
        <v>107.00142715794945</v>
      </c>
      <c r="H77" s="211"/>
      <c r="I77" s="41">
        <f>SUM(H75*100/H111)</f>
        <v>174.68604071809008</v>
      </c>
      <c r="J77" s="211"/>
      <c r="K77" s="41">
        <f>SUM(J75*100/J111)</f>
        <v>175.69471190649682</v>
      </c>
      <c r="L77" s="211"/>
      <c r="M77" s="46">
        <f>SUM(L75*100/L111)</f>
        <v>139.3776585090012</v>
      </c>
    </row>
    <row r="78" spans="1:15" ht="23.25" thickBot="1">
      <c r="A78" s="93" t="s">
        <v>13</v>
      </c>
      <c r="B78" s="94" t="s">
        <v>732</v>
      </c>
      <c r="C78" s="95" t="s">
        <v>733</v>
      </c>
      <c r="D78" s="96" t="s">
        <v>734</v>
      </c>
      <c r="E78" s="95" t="s">
        <v>735</v>
      </c>
      <c r="F78" s="96" t="s">
        <v>736</v>
      </c>
      <c r="G78" s="95" t="s">
        <v>775</v>
      </c>
      <c r="H78" s="96" t="s">
        <v>737</v>
      </c>
      <c r="I78" s="95" t="s">
        <v>740</v>
      </c>
      <c r="J78" s="96" t="s">
        <v>738</v>
      </c>
      <c r="K78" s="95" t="s">
        <v>741</v>
      </c>
      <c r="L78" s="96" t="s">
        <v>739</v>
      </c>
      <c r="M78" s="97" t="s">
        <v>742</v>
      </c>
      <c r="O78" s="197"/>
    </row>
    <row r="79" spans="1:16" ht="21.75" customHeight="1" thickBot="1">
      <c r="A79" s="69" t="s">
        <v>33</v>
      </c>
      <c r="B79" s="183">
        <v>3916083</v>
      </c>
      <c r="C79" s="54">
        <f>SUM(B79*100/B115)</f>
        <v>64.55873244681807</v>
      </c>
      <c r="D79" s="182">
        <v>8400827</v>
      </c>
      <c r="E79" s="54">
        <f>SUM(D79*100/D115)</f>
        <v>81.807907260779</v>
      </c>
      <c r="F79" s="181">
        <v>14267635</v>
      </c>
      <c r="G79" s="54">
        <f>SUM(F79*100/F115)</f>
        <v>90.57727795492757</v>
      </c>
      <c r="H79" s="182">
        <v>20143745</v>
      </c>
      <c r="I79" s="54">
        <f>SUM(H79*100/H115)</f>
        <v>105.3779918333115</v>
      </c>
      <c r="J79" s="184">
        <v>27866833</v>
      </c>
      <c r="K79" s="54">
        <f>SUM(J79*100/J115)</f>
        <v>118.52453402804174</v>
      </c>
      <c r="L79" s="182">
        <v>36084438</v>
      </c>
      <c r="M79" s="58">
        <f>SUM(L79*100/L115)</f>
        <v>122.70540715400158</v>
      </c>
      <c r="O79" s="198"/>
      <c r="P79" s="162"/>
    </row>
    <row r="80" spans="1:15" ht="21.75" customHeight="1" thickBot="1">
      <c r="A80" s="113" t="s">
        <v>561</v>
      </c>
      <c r="B80" s="153"/>
      <c r="C80" s="154"/>
      <c r="D80" s="153"/>
      <c r="E80" s="154"/>
      <c r="F80" s="153"/>
      <c r="G80" s="154"/>
      <c r="H80" s="153"/>
      <c r="I80" s="154"/>
      <c r="J80" s="155"/>
      <c r="K80" s="154"/>
      <c r="L80" s="153"/>
      <c r="M80" s="156"/>
      <c r="O80" s="68"/>
    </row>
    <row r="81" spans="1:13" ht="21.75" customHeight="1" thickBot="1">
      <c r="A81" s="213">
        <v>2021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5"/>
    </row>
    <row r="82" spans="1:13" ht="21.75" customHeight="1">
      <c r="A82" s="88" t="s">
        <v>45</v>
      </c>
      <c r="B82" s="98" t="s">
        <v>61</v>
      </c>
      <c r="C82" s="90" t="s">
        <v>743</v>
      </c>
      <c r="D82" s="91" t="s">
        <v>63</v>
      </c>
      <c r="E82" s="90" t="s">
        <v>770</v>
      </c>
      <c r="F82" s="91" t="s">
        <v>65</v>
      </c>
      <c r="G82" s="90" t="s">
        <v>771</v>
      </c>
      <c r="H82" s="91" t="s">
        <v>608</v>
      </c>
      <c r="I82" s="90" t="s">
        <v>772</v>
      </c>
      <c r="J82" s="91" t="s">
        <v>69</v>
      </c>
      <c r="K82" s="90" t="s">
        <v>773</v>
      </c>
      <c r="L82" s="91" t="s">
        <v>446</v>
      </c>
      <c r="M82" s="92" t="s">
        <v>774</v>
      </c>
    </row>
    <row r="83" spans="1:13" ht="18" customHeight="1">
      <c r="A83" s="70" t="s">
        <v>32</v>
      </c>
      <c r="B83" s="200">
        <f>B87-L79</f>
        <v>8814975</v>
      </c>
      <c r="C83" s="41">
        <f>SUM(B83*100/L75)</f>
        <v>107.26939296790245</v>
      </c>
      <c r="D83" s="203">
        <f>D87-B87</f>
        <v>7942878</v>
      </c>
      <c r="E83" s="41">
        <f>SUM(D83*100/B83)</f>
        <v>90.1066423897969</v>
      </c>
      <c r="F83" s="206">
        <f>F87-D87</f>
        <v>8618104</v>
      </c>
      <c r="G83" s="44">
        <f>SUM(F83*100/D83)</f>
        <v>108.50102443975597</v>
      </c>
      <c r="H83" s="209">
        <f>H87-F87</f>
        <v>8117029</v>
      </c>
      <c r="I83" s="41">
        <f>SUM(H83*100/F83)</f>
        <v>94.18578610794208</v>
      </c>
      <c r="J83" s="209">
        <f>J87-H87</f>
        <v>8224534</v>
      </c>
      <c r="K83" s="41">
        <f>SUM(J83*100/H83)</f>
        <v>101.32443779614438</v>
      </c>
      <c r="L83" s="209">
        <f>L87-J87</f>
        <v>7474762</v>
      </c>
      <c r="M83" s="46">
        <f>SUM(L83*100/J83)</f>
        <v>90.88371450589176</v>
      </c>
    </row>
    <row r="84" spans="1:13" ht="22.5" customHeight="1">
      <c r="A84" s="101" t="s">
        <v>45</v>
      </c>
      <c r="B84" s="201"/>
      <c r="C84" s="102" t="s">
        <v>756</v>
      </c>
      <c r="D84" s="204"/>
      <c r="E84" s="102" t="s">
        <v>757</v>
      </c>
      <c r="F84" s="207"/>
      <c r="G84" s="103" t="s">
        <v>758</v>
      </c>
      <c r="H84" s="210"/>
      <c r="I84" s="102" t="s">
        <v>759</v>
      </c>
      <c r="J84" s="210"/>
      <c r="K84" s="102" t="s">
        <v>760</v>
      </c>
      <c r="L84" s="210"/>
      <c r="M84" s="104" t="s">
        <v>761</v>
      </c>
    </row>
    <row r="85" spans="1:16" ht="17.25" customHeight="1">
      <c r="A85" s="70" t="s">
        <v>32</v>
      </c>
      <c r="B85" s="202"/>
      <c r="C85" s="41">
        <f>SUM(B83*100/B119)</f>
        <v>107.85893113025591</v>
      </c>
      <c r="D85" s="205"/>
      <c r="E85" s="41">
        <f>SUM(D83*100/D119)</f>
        <v>103.08499198071321</v>
      </c>
      <c r="F85" s="208"/>
      <c r="G85" s="44">
        <f>SUM(F83*100/F119)</f>
        <v>109.4068021569815</v>
      </c>
      <c r="H85" s="211"/>
      <c r="I85" s="41">
        <f>SUM(H83*100/H119)</f>
        <v>109.55484342837275</v>
      </c>
      <c r="J85" s="211"/>
      <c r="K85" s="41">
        <f>SUM(J83*100/J119)</f>
        <v>132.09897978473956</v>
      </c>
      <c r="L85" s="211"/>
      <c r="M85" s="46">
        <f>L83*100/L119</f>
        <v>130.0798132499079</v>
      </c>
      <c r="P85" s="114" t="s">
        <v>504</v>
      </c>
    </row>
    <row r="86" spans="1:13" ht="27" customHeight="1">
      <c r="A86" s="93" t="s">
        <v>13</v>
      </c>
      <c r="B86" s="94" t="s">
        <v>750</v>
      </c>
      <c r="C86" s="99" t="s">
        <v>744</v>
      </c>
      <c r="D86" s="96" t="s">
        <v>751</v>
      </c>
      <c r="E86" s="95" t="s">
        <v>745</v>
      </c>
      <c r="F86" s="96" t="s">
        <v>752</v>
      </c>
      <c r="G86" s="95" t="s">
        <v>746</v>
      </c>
      <c r="H86" s="96" t="s">
        <v>753</v>
      </c>
      <c r="I86" s="95" t="s">
        <v>747</v>
      </c>
      <c r="J86" s="96" t="s">
        <v>754</v>
      </c>
      <c r="K86" s="95" t="s">
        <v>748</v>
      </c>
      <c r="L86" s="96" t="s">
        <v>755</v>
      </c>
      <c r="M86" s="97" t="s">
        <v>749</v>
      </c>
    </row>
    <row r="87" spans="1:13" ht="21.75" customHeight="1" thickBot="1">
      <c r="A87" s="69" t="s">
        <v>33</v>
      </c>
      <c r="B87" s="183">
        <v>44899413</v>
      </c>
      <c r="C87" s="54">
        <f>SUM(B87*100/B123)</f>
        <v>119.47668368730515</v>
      </c>
      <c r="D87" s="182">
        <v>52842291</v>
      </c>
      <c r="E87" s="54">
        <f>SUM(D87*100/D123)</f>
        <v>116.68767682501033</v>
      </c>
      <c r="F87" s="181">
        <v>61460395</v>
      </c>
      <c r="G87" s="54">
        <f>SUM(F87*100/F123)</f>
        <v>115.60886240632375</v>
      </c>
      <c r="H87" s="182">
        <v>69577424</v>
      </c>
      <c r="I87" s="54">
        <f>SUM(H87*100/H123)</f>
        <v>114.86833476698439</v>
      </c>
      <c r="J87" s="182">
        <v>77801958</v>
      </c>
      <c r="K87" s="54">
        <f>SUM(J87*100/J123)</f>
        <v>116.47436305097425</v>
      </c>
      <c r="L87" s="182">
        <v>85276720</v>
      </c>
      <c r="M87" s="58">
        <f>SUM(L87*100/L123)</f>
        <v>117.55206872649394</v>
      </c>
    </row>
    <row r="88" spans="1:13" ht="12.75" customHeight="1">
      <c r="A88" s="82" t="s">
        <v>561</v>
      </c>
      <c r="B88" s="153"/>
      <c r="C88" s="154"/>
      <c r="D88" s="153"/>
      <c r="E88" s="154"/>
      <c r="F88" s="153"/>
      <c r="G88" s="154"/>
      <c r="H88" s="153"/>
      <c r="I88" s="154"/>
      <c r="J88" s="153"/>
      <c r="K88" s="154"/>
      <c r="L88" s="153"/>
      <c r="M88" s="156"/>
    </row>
    <row r="89" spans="1:13" ht="21.75" customHeight="1" thickBot="1">
      <c r="A89" s="212" t="s">
        <v>31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</row>
    <row r="90" spans="1:13" ht="21.75" customHeight="1" thickBot="1">
      <c r="A90" s="213">
        <v>2021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5"/>
    </row>
    <row r="91" spans="1:15" ht="21.75" customHeight="1">
      <c r="A91" s="88" t="s">
        <v>45</v>
      </c>
      <c r="B91" s="89" t="s">
        <v>7</v>
      </c>
      <c r="C91" s="90" t="s">
        <v>726</v>
      </c>
      <c r="D91" s="91" t="s">
        <v>8</v>
      </c>
      <c r="E91" s="90" t="s">
        <v>727</v>
      </c>
      <c r="F91" s="91" t="s">
        <v>9</v>
      </c>
      <c r="G91" s="90" t="s">
        <v>728</v>
      </c>
      <c r="H91" s="91" t="s">
        <v>10</v>
      </c>
      <c r="I91" s="90" t="s">
        <v>729</v>
      </c>
      <c r="J91" s="91" t="s">
        <v>11</v>
      </c>
      <c r="K91" s="90" t="s">
        <v>730</v>
      </c>
      <c r="L91" s="91" t="s">
        <v>12</v>
      </c>
      <c r="M91" s="92" t="s">
        <v>731</v>
      </c>
      <c r="O91" s="117"/>
    </row>
    <row r="92" spans="1:13" ht="18.75" customHeight="1">
      <c r="A92" s="70" t="s">
        <v>32</v>
      </c>
      <c r="B92" s="200">
        <v>136043095</v>
      </c>
      <c r="C92" s="41">
        <f>SUM(B92*100/L136)</f>
        <v>101.40290152539097</v>
      </c>
      <c r="D92" s="203">
        <f>D96-B96</f>
        <v>120317996</v>
      </c>
      <c r="E92" s="41">
        <f>SUM(D92*100/B92)</f>
        <v>88.44108993550904</v>
      </c>
      <c r="F92" s="206">
        <f>F96-D96</f>
        <v>147041841</v>
      </c>
      <c r="G92" s="71">
        <f>SUM(F92*100/D92)</f>
        <v>122.21101239086462</v>
      </c>
      <c r="H92" s="203">
        <f>H96-F96</f>
        <v>128181268</v>
      </c>
      <c r="I92" s="41">
        <f>SUM(H92*100/F92)</f>
        <v>87.17332912065484</v>
      </c>
      <c r="J92" s="203">
        <f>J96-H96</f>
        <v>117915620</v>
      </c>
      <c r="K92" s="41">
        <f>SUM(J92*100/H92)</f>
        <v>91.99130406480297</v>
      </c>
      <c r="L92" s="203">
        <f>L96-J96</f>
        <v>128349358</v>
      </c>
      <c r="M92" s="46">
        <f>SUM(L92*100/J92)</f>
        <v>108.84847825928405</v>
      </c>
    </row>
    <row r="93" spans="1:13" ht="20.25" customHeight="1">
      <c r="A93" s="101" t="s">
        <v>45</v>
      </c>
      <c r="B93" s="201"/>
      <c r="C93" s="102" t="s">
        <v>733</v>
      </c>
      <c r="D93" s="204"/>
      <c r="E93" s="102" t="s">
        <v>762</v>
      </c>
      <c r="F93" s="207"/>
      <c r="G93" s="103" t="s">
        <v>763</v>
      </c>
      <c r="H93" s="204"/>
      <c r="I93" s="102" t="s">
        <v>764</v>
      </c>
      <c r="J93" s="204"/>
      <c r="K93" s="102" t="s">
        <v>765</v>
      </c>
      <c r="L93" s="204"/>
      <c r="M93" s="104" t="s">
        <v>766</v>
      </c>
    </row>
    <row r="94" spans="1:13" ht="18.75" customHeight="1">
      <c r="A94" s="70" t="s">
        <v>32</v>
      </c>
      <c r="B94" s="202"/>
      <c r="C94" s="41">
        <f>SUM(B92*100/B128)</f>
        <v>103.49579447590452</v>
      </c>
      <c r="D94" s="205"/>
      <c r="E94" s="41">
        <f>SUM(D92*100/D128)</f>
        <v>94.34617891179892</v>
      </c>
      <c r="F94" s="208"/>
      <c r="G94" s="44">
        <f>SUM(F92*100/F128)</f>
        <v>109.64563970647818</v>
      </c>
      <c r="H94" s="205"/>
      <c r="I94" s="41">
        <f>SUM(H92*100/H128)</f>
        <v>108.58174783779351</v>
      </c>
      <c r="J94" s="205"/>
      <c r="K94" s="41">
        <f>SUM(J92*100/J128)</f>
        <v>89.8709566094343</v>
      </c>
      <c r="L94" s="205"/>
      <c r="M94" s="46">
        <f>SUM(L92*100/L128)</f>
        <v>94.16733833223168</v>
      </c>
    </row>
    <row r="95" spans="1:13" ht="22.5">
      <c r="A95" s="93" t="s">
        <v>13</v>
      </c>
      <c r="B95" s="94" t="s">
        <v>732</v>
      </c>
      <c r="C95" s="95" t="s">
        <v>733</v>
      </c>
      <c r="D95" s="96" t="s">
        <v>734</v>
      </c>
      <c r="E95" s="95" t="s">
        <v>735</v>
      </c>
      <c r="F95" s="96" t="s">
        <v>736</v>
      </c>
      <c r="G95" s="95" t="s">
        <v>775</v>
      </c>
      <c r="H95" s="96" t="s">
        <v>737</v>
      </c>
      <c r="I95" s="95" t="s">
        <v>740</v>
      </c>
      <c r="J95" s="96" t="s">
        <v>738</v>
      </c>
      <c r="K95" s="95" t="s">
        <v>741</v>
      </c>
      <c r="L95" s="96" t="s">
        <v>739</v>
      </c>
      <c r="M95" s="97" t="s">
        <v>742</v>
      </c>
    </row>
    <row r="96" spans="1:13" ht="21.75" customHeight="1" thickBot="1">
      <c r="A96" s="69" t="s">
        <v>33</v>
      </c>
      <c r="B96" s="183">
        <v>136043095</v>
      </c>
      <c r="C96" s="54">
        <f>SUM(B96*100/B132)</f>
        <v>103.49579447590452</v>
      </c>
      <c r="D96" s="182">
        <v>256361091</v>
      </c>
      <c r="E96" s="54">
        <f>SUM(D96*100/D132)</f>
        <v>98.99022866807685</v>
      </c>
      <c r="F96" s="181">
        <v>403402932</v>
      </c>
      <c r="G96" s="54">
        <f>SUM(F96*100/F132)</f>
        <v>102.62549286177088</v>
      </c>
      <c r="H96" s="182">
        <v>531584200</v>
      </c>
      <c r="I96" s="54">
        <f>SUM(H96*100/H132)</f>
        <v>104.00114000845545</v>
      </c>
      <c r="J96" s="182">
        <v>649499820</v>
      </c>
      <c r="K96" s="54">
        <f>SUM(J96*100/J132)</f>
        <v>101.11487769367521</v>
      </c>
      <c r="L96" s="182">
        <v>777849178</v>
      </c>
      <c r="M96" s="58">
        <f>SUM(L96*100/L132)</f>
        <v>99.89872261037347</v>
      </c>
    </row>
    <row r="97" spans="1:13" ht="21.75" customHeight="1" thickBot="1">
      <c r="A97" s="113" t="s">
        <v>561</v>
      </c>
      <c r="B97" s="60"/>
      <c r="C97" s="61"/>
      <c r="D97" s="60"/>
      <c r="E97" s="61" t="s">
        <v>504</v>
      </c>
      <c r="F97" s="60"/>
      <c r="G97" s="61"/>
      <c r="H97" s="60"/>
      <c r="I97" s="61"/>
      <c r="J97" s="60"/>
      <c r="K97" s="61"/>
      <c r="L97" s="60"/>
      <c r="M97" s="62"/>
    </row>
    <row r="98" spans="1:13" ht="19.5" thickBot="1">
      <c r="A98" s="213">
        <v>2021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5"/>
    </row>
    <row r="99" spans="1:13" ht="21.75" customHeight="1">
      <c r="A99" s="88" t="s">
        <v>45</v>
      </c>
      <c r="B99" s="98" t="s">
        <v>61</v>
      </c>
      <c r="C99" s="90" t="s">
        <v>743</v>
      </c>
      <c r="D99" s="91" t="s">
        <v>63</v>
      </c>
      <c r="E99" s="90" t="s">
        <v>770</v>
      </c>
      <c r="F99" s="91" t="s">
        <v>65</v>
      </c>
      <c r="G99" s="90" t="s">
        <v>771</v>
      </c>
      <c r="H99" s="91" t="s">
        <v>608</v>
      </c>
      <c r="I99" s="90" t="s">
        <v>772</v>
      </c>
      <c r="J99" s="91" t="s">
        <v>69</v>
      </c>
      <c r="K99" s="90" t="s">
        <v>773</v>
      </c>
      <c r="L99" s="91" t="s">
        <v>446</v>
      </c>
      <c r="M99" s="92" t="s">
        <v>774</v>
      </c>
    </row>
    <row r="100" spans="1:13" ht="18" customHeight="1">
      <c r="A100" s="70" t="s">
        <v>32</v>
      </c>
      <c r="B100" s="200">
        <f>B104-L96</f>
        <v>120613927</v>
      </c>
      <c r="C100" s="41">
        <f>SUM(B100*100/L92)</f>
        <v>93.97314398721028</v>
      </c>
      <c r="D100" s="203">
        <f>D104-B104</f>
        <v>124076993</v>
      </c>
      <c r="E100" s="41">
        <f>SUM(D100*100/B100)</f>
        <v>102.87119911119385</v>
      </c>
      <c r="F100" s="206">
        <f>F104-D104</f>
        <v>157074789</v>
      </c>
      <c r="G100" s="44">
        <f>SUM(F100*100/D100)</f>
        <v>126.5946129110334</v>
      </c>
      <c r="H100" s="209">
        <f>H104-F104</f>
        <v>163251529</v>
      </c>
      <c r="I100" s="41">
        <f>SUM(H100*100/F100)</f>
        <v>103.93235607020297</v>
      </c>
      <c r="J100" s="209">
        <f>J104-H104</f>
        <v>149203889</v>
      </c>
      <c r="K100" s="41">
        <f>SUM(J100*100/H100)</f>
        <v>91.39509437611454</v>
      </c>
      <c r="L100" s="209">
        <f>L104-J104</f>
        <v>142372426</v>
      </c>
      <c r="M100" s="46">
        <f>L100*100/J100</f>
        <v>95.42139079230033</v>
      </c>
    </row>
    <row r="101" spans="1:13" ht="22.5" customHeight="1">
      <c r="A101" s="101" t="s">
        <v>45</v>
      </c>
      <c r="B101" s="201"/>
      <c r="C101" s="102" t="s">
        <v>756</v>
      </c>
      <c r="D101" s="204"/>
      <c r="E101" s="102" t="s">
        <v>757</v>
      </c>
      <c r="F101" s="207"/>
      <c r="G101" s="103" t="s">
        <v>758</v>
      </c>
      <c r="H101" s="210"/>
      <c r="I101" s="102" t="s">
        <v>759</v>
      </c>
      <c r="J101" s="210"/>
      <c r="K101" s="102" t="s">
        <v>760</v>
      </c>
      <c r="L101" s="210"/>
      <c r="M101" s="104" t="s">
        <v>761</v>
      </c>
    </row>
    <row r="102" spans="1:15" ht="18" customHeight="1">
      <c r="A102" s="70" t="s">
        <v>32</v>
      </c>
      <c r="B102" s="202"/>
      <c r="C102" s="41">
        <f>SUM(B100*100/B136)</f>
        <v>88.73230312213141</v>
      </c>
      <c r="D102" s="205"/>
      <c r="E102" s="41">
        <f>D100*100/D136</f>
        <v>95.98804796062191</v>
      </c>
      <c r="F102" s="208"/>
      <c r="G102" s="44">
        <f>SUM(F100*100/F136)</f>
        <v>104.91937011555675</v>
      </c>
      <c r="H102" s="211"/>
      <c r="I102" s="41">
        <f>SUM(H100*100/H136)</f>
        <v>101.89018344554984</v>
      </c>
      <c r="J102" s="211"/>
      <c r="K102" s="41">
        <f>SUM(J100*100/J136)</f>
        <v>104.04374947944615</v>
      </c>
      <c r="L102" s="211"/>
      <c r="M102" s="46">
        <f>SUM(L100*100/L136)</f>
        <v>106.12061636504971</v>
      </c>
      <c r="O102" s="116"/>
    </row>
    <row r="103" spans="1:13" ht="21" customHeight="1">
      <c r="A103" s="93" t="s">
        <v>13</v>
      </c>
      <c r="B103" s="94" t="s">
        <v>750</v>
      </c>
      <c r="C103" s="99" t="s">
        <v>744</v>
      </c>
      <c r="D103" s="96" t="s">
        <v>751</v>
      </c>
      <c r="E103" s="95" t="s">
        <v>745</v>
      </c>
      <c r="F103" s="96" t="s">
        <v>752</v>
      </c>
      <c r="G103" s="95" t="s">
        <v>746</v>
      </c>
      <c r="H103" s="96" t="s">
        <v>753</v>
      </c>
      <c r="I103" s="95" t="s">
        <v>747</v>
      </c>
      <c r="J103" s="96" t="s">
        <v>754</v>
      </c>
      <c r="K103" s="95" t="s">
        <v>748</v>
      </c>
      <c r="L103" s="96" t="s">
        <v>755</v>
      </c>
      <c r="M103" s="97" t="s">
        <v>749</v>
      </c>
    </row>
    <row r="104" spans="1:13" ht="18" customHeight="1" thickBot="1">
      <c r="A104" s="69" t="s">
        <v>33</v>
      </c>
      <c r="B104" s="183">
        <v>898463105</v>
      </c>
      <c r="C104" s="54">
        <f>SUM(B104*100/B140)</f>
        <v>98.2390833639191</v>
      </c>
      <c r="D104" s="182">
        <v>1022540098</v>
      </c>
      <c r="E104" s="54">
        <f>D104*100/D140</f>
        <v>97.96032603152317</v>
      </c>
      <c r="F104" s="181">
        <v>1179614887</v>
      </c>
      <c r="G104" s="54">
        <f>SUM(F104*100/F140)</f>
        <v>98.83322325582685</v>
      </c>
      <c r="H104" s="182">
        <v>1342866416</v>
      </c>
      <c r="I104" s="54">
        <f>SUM(H104*100/H140)</f>
        <v>99.19502593548323</v>
      </c>
      <c r="J104" s="185">
        <v>1492070305</v>
      </c>
      <c r="K104" s="54">
        <f>SUM(J104*100/J140)</f>
        <v>99.65945650580528</v>
      </c>
      <c r="L104" s="182">
        <v>1634442731</v>
      </c>
      <c r="M104" s="58">
        <f>SUM(L104*100/L140)</f>
        <v>100.19082383383105</v>
      </c>
    </row>
    <row r="105" spans="1:13" ht="18" customHeight="1">
      <c r="A105" s="82" t="s">
        <v>561</v>
      </c>
      <c r="B105" s="61"/>
      <c r="C105" s="61"/>
      <c r="D105" s="60"/>
      <c r="E105" s="61"/>
      <c r="F105" s="60"/>
      <c r="G105" s="61"/>
      <c r="H105" s="60"/>
      <c r="I105" s="61"/>
      <c r="J105" s="60"/>
      <c r="K105" s="61"/>
      <c r="L105" s="60"/>
      <c r="M105" s="62"/>
    </row>
    <row r="106" spans="1:13" ht="12.75" customHeight="1">
      <c r="A106" s="82"/>
      <c r="B106" s="153"/>
      <c r="C106" s="154"/>
      <c r="D106" s="153"/>
      <c r="E106" s="154"/>
      <c r="F106" s="153"/>
      <c r="G106" s="154"/>
      <c r="H106" s="153"/>
      <c r="I106" s="154"/>
      <c r="J106" s="153"/>
      <c r="K106" s="154"/>
      <c r="L106" s="153"/>
      <c r="M106" s="156"/>
    </row>
    <row r="107" spans="1:13" ht="15" customHeight="1">
      <c r="A107" s="157"/>
      <c r="B107" s="158"/>
      <c r="C107" s="159"/>
      <c r="D107" s="158"/>
      <c r="E107" s="159"/>
      <c r="F107" s="158"/>
      <c r="G107" s="159"/>
      <c r="H107" s="158"/>
      <c r="I107" s="159"/>
      <c r="J107" s="158"/>
      <c r="K107" s="159"/>
      <c r="L107" s="158"/>
      <c r="M107" s="160"/>
    </row>
    <row r="108" spans="1:13" ht="16.5" thickBot="1">
      <c r="A108" s="212" t="s">
        <v>30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</row>
    <row r="109" spans="1:13" ht="21.75" customHeight="1" thickBot="1">
      <c r="A109" s="213" t="s">
        <v>778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5"/>
    </row>
    <row r="110" spans="1:15" ht="21.75" customHeight="1">
      <c r="A110" s="88" t="s">
        <v>45</v>
      </c>
      <c r="B110" s="89" t="s">
        <v>7</v>
      </c>
      <c r="C110" s="90" t="s">
        <v>679</v>
      </c>
      <c r="D110" s="91" t="s">
        <v>8</v>
      </c>
      <c r="E110" s="90" t="s">
        <v>657</v>
      </c>
      <c r="F110" s="91" t="s">
        <v>9</v>
      </c>
      <c r="G110" s="90" t="s">
        <v>658</v>
      </c>
      <c r="H110" s="91" t="s">
        <v>10</v>
      </c>
      <c r="I110" s="90" t="s">
        <v>659</v>
      </c>
      <c r="J110" s="91" t="s">
        <v>11</v>
      </c>
      <c r="K110" s="90" t="s">
        <v>660</v>
      </c>
      <c r="L110" s="91" t="s">
        <v>12</v>
      </c>
      <c r="M110" s="92" t="s">
        <v>661</v>
      </c>
      <c r="O110" s="117"/>
    </row>
    <row r="111" spans="1:13" ht="18" customHeight="1">
      <c r="A111" s="70" t="s">
        <v>32</v>
      </c>
      <c r="B111" s="200">
        <f>B115</f>
        <v>6065923</v>
      </c>
      <c r="C111" s="41">
        <f>SUM(B111*100/L154)</f>
        <v>102.29338405009032</v>
      </c>
      <c r="D111" s="203">
        <f>D115-B115</f>
        <v>4203044</v>
      </c>
      <c r="E111" s="41">
        <f>SUM(D111*100/B111)</f>
        <v>69.28943872185651</v>
      </c>
      <c r="F111" s="206">
        <f>F115-D115</f>
        <v>5482925</v>
      </c>
      <c r="G111" s="44">
        <f>SUM(F111*100/D111)</f>
        <v>130.45128720993642</v>
      </c>
      <c r="H111" s="209">
        <f>SUM(H115-F115)</f>
        <v>3363812</v>
      </c>
      <c r="I111" s="41">
        <f>SUM(H111*100/F111)</f>
        <v>61.350684169489824</v>
      </c>
      <c r="J111" s="209">
        <f>J115-H115</f>
        <v>4395743</v>
      </c>
      <c r="K111" s="41">
        <f>SUM(J111*100/H111)</f>
        <v>130.67742787052308</v>
      </c>
      <c r="L111" s="209">
        <f>L115-J115</f>
        <v>5895927</v>
      </c>
      <c r="M111" s="46">
        <f>SUM(L111*100/J111)</f>
        <v>134.12810985537598</v>
      </c>
    </row>
    <row r="112" spans="1:13" ht="20.25" customHeight="1">
      <c r="A112" s="101" t="s">
        <v>45</v>
      </c>
      <c r="B112" s="201"/>
      <c r="C112" s="102" t="s">
        <v>680</v>
      </c>
      <c r="D112" s="204"/>
      <c r="E112" s="102" t="s">
        <v>681</v>
      </c>
      <c r="F112" s="207"/>
      <c r="G112" s="103" t="s">
        <v>682</v>
      </c>
      <c r="H112" s="210"/>
      <c r="I112" s="102" t="s">
        <v>683</v>
      </c>
      <c r="J112" s="210"/>
      <c r="K112" s="102" t="s">
        <v>684</v>
      </c>
      <c r="L112" s="210"/>
      <c r="M112" s="104" t="s">
        <v>685</v>
      </c>
    </row>
    <row r="113" spans="1:13" ht="18.75" customHeight="1">
      <c r="A113" s="70" t="s">
        <v>32</v>
      </c>
      <c r="B113" s="202"/>
      <c r="C113" s="41">
        <f>SUM(B111*100/B146)</f>
        <v>80.83078740660068</v>
      </c>
      <c r="D113" s="205"/>
      <c r="E113" s="41">
        <f>SUM(D111*100/D146)</f>
        <v>55.30053281630574</v>
      </c>
      <c r="F113" s="208"/>
      <c r="G113" s="44">
        <f>SUM(F111*100/F146)</f>
        <v>63.99229374253481</v>
      </c>
      <c r="H113" s="211"/>
      <c r="I113" s="41">
        <f>SUM(H111*100/H146)</f>
        <v>43.595395529796605</v>
      </c>
      <c r="J113" s="211"/>
      <c r="K113" s="41">
        <f>SUM(J111*100/J146)</f>
        <v>50.18582742898022</v>
      </c>
      <c r="L113" s="211"/>
      <c r="M113" s="46">
        <f>SUM(L111*100/L146)</f>
        <v>81.10320152524326</v>
      </c>
    </row>
    <row r="114" spans="1:13" ht="22.5">
      <c r="A114" s="93" t="s">
        <v>13</v>
      </c>
      <c r="B114" s="94" t="s">
        <v>662</v>
      </c>
      <c r="C114" s="95" t="s">
        <v>680</v>
      </c>
      <c r="D114" s="96" t="s">
        <v>703</v>
      </c>
      <c r="E114" s="95" t="s">
        <v>686</v>
      </c>
      <c r="F114" s="96" t="s">
        <v>663</v>
      </c>
      <c r="G114" s="95" t="s">
        <v>687</v>
      </c>
      <c r="H114" s="96" t="s">
        <v>664</v>
      </c>
      <c r="I114" s="95" t="s">
        <v>688</v>
      </c>
      <c r="J114" s="96" t="s">
        <v>665</v>
      </c>
      <c r="K114" s="95" t="s">
        <v>689</v>
      </c>
      <c r="L114" s="96" t="s">
        <v>666</v>
      </c>
      <c r="M114" s="97" t="s">
        <v>690</v>
      </c>
    </row>
    <row r="115" spans="1:13" ht="21.75" customHeight="1" thickBot="1">
      <c r="A115" s="69" t="s">
        <v>33</v>
      </c>
      <c r="B115" s="53">
        <f>5008603+1057320</f>
        <v>6065923</v>
      </c>
      <c r="C115" s="54">
        <f>SUM(B115*100/B150)</f>
        <v>80.83078740660068</v>
      </c>
      <c r="D115" s="55">
        <f>8195318+2073649</f>
        <v>10268967</v>
      </c>
      <c r="E115" s="54">
        <f>SUM(D115*100/D150)</f>
        <v>67.98461737990057</v>
      </c>
      <c r="F115" s="56">
        <f>12528576+3223316</f>
        <v>15751892</v>
      </c>
      <c r="G115" s="54">
        <f>SUM(F115*100/F150)</f>
        <v>66.53964963626615</v>
      </c>
      <c r="H115" s="55">
        <f>15533596+3582108</f>
        <v>19115704</v>
      </c>
      <c r="I115" s="54">
        <f>SUM(H115*100/H150)</f>
        <v>60.89952566384808</v>
      </c>
      <c r="J115" s="57">
        <f>19132073+4379374</f>
        <v>23511447</v>
      </c>
      <c r="K115" s="54">
        <f>SUM(J115*100/J150)</f>
        <v>58.562151292071555</v>
      </c>
      <c r="L115" s="55">
        <f>23612417+5794957</f>
        <v>29407374</v>
      </c>
      <c r="M115" s="58">
        <f>SUM(L115*100/L150)</f>
        <v>62.01795817469469</v>
      </c>
    </row>
    <row r="116" spans="1:13" ht="21" customHeight="1" thickBot="1">
      <c r="A116" s="113"/>
      <c r="B116" s="60"/>
      <c r="C116" s="61"/>
      <c r="D116" s="60"/>
      <c r="E116" s="61"/>
      <c r="F116" s="60"/>
      <c r="G116" s="61"/>
      <c r="H116" s="60"/>
      <c r="I116" s="61"/>
      <c r="J116" s="60"/>
      <c r="K116" s="61"/>
      <c r="L116" s="60"/>
      <c r="M116" s="62"/>
    </row>
    <row r="117" spans="1:13" ht="21.75" customHeight="1" thickBot="1">
      <c r="A117" s="213" t="s">
        <v>778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5"/>
    </row>
    <row r="118" spans="1:13" ht="21.75" customHeight="1">
      <c r="A118" s="88" t="s">
        <v>45</v>
      </c>
      <c r="B118" s="98" t="s">
        <v>61</v>
      </c>
      <c r="C118" s="90" t="s">
        <v>667</v>
      </c>
      <c r="D118" s="91" t="s">
        <v>63</v>
      </c>
      <c r="E118" s="90" t="s">
        <v>668</v>
      </c>
      <c r="F118" s="91" t="s">
        <v>65</v>
      </c>
      <c r="G118" s="90" t="s">
        <v>669</v>
      </c>
      <c r="H118" s="91" t="s">
        <v>608</v>
      </c>
      <c r="I118" s="90" t="s">
        <v>670</v>
      </c>
      <c r="J118" s="91" t="s">
        <v>69</v>
      </c>
      <c r="K118" s="90" t="s">
        <v>671</v>
      </c>
      <c r="L118" s="91" t="s">
        <v>446</v>
      </c>
      <c r="M118" s="92" t="s">
        <v>672</v>
      </c>
    </row>
    <row r="119" spans="1:13" ht="16.5" customHeight="1">
      <c r="A119" s="70" t="s">
        <v>32</v>
      </c>
      <c r="B119" s="200">
        <f>B123-L115</f>
        <v>8172689</v>
      </c>
      <c r="C119" s="41">
        <f>SUM(B119*100/L111)</f>
        <v>138.61584446347453</v>
      </c>
      <c r="D119" s="203">
        <f>D123-B123</f>
        <v>7705174</v>
      </c>
      <c r="E119" s="41">
        <f>SUM(D119*100/B119)</f>
        <v>94.27954495760208</v>
      </c>
      <c r="F119" s="206">
        <f>F123-D123</f>
        <v>7877119</v>
      </c>
      <c r="G119" s="44">
        <f>SUM(F119*100/D119)</f>
        <v>102.23155246072315</v>
      </c>
      <c r="H119" s="209">
        <f>H123-F123</f>
        <v>7409101</v>
      </c>
      <c r="I119" s="41">
        <f>SUM(H119*100/F119)</f>
        <v>94.05851301725923</v>
      </c>
      <c r="J119" s="209">
        <f>J123-H123</f>
        <v>6226039</v>
      </c>
      <c r="K119" s="41">
        <f>SUM(J119*100/H119)</f>
        <v>84.03231377194075</v>
      </c>
      <c r="L119" s="209">
        <f>L123-J123</f>
        <v>5746289</v>
      </c>
      <c r="M119" s="46">
        <f>SUM(L119*100/J119)</f>
        <v>92.2944588043859</v>
      </c>
    </row>
    <row r="120" spans="1:13" ht="22.5" customHeight="1">
      <c r="A120" s="101" t="s">
        <v>45</v>
      </c>
      <c r="B120" s="201"/>
      <c r="C120" s="102" t="s">
        <v>691</v>
      </c>
      <c r="D120" s="204"/>
      <c r="E120" s="102" t="s">
        <v>692</v>
      </c>
      <c r="F120" s="207"/>
      <c r="G120" s="103" t="s">
        <v>693</v>
      </c>
      <c r="H120" s="210"/>
      <c r="I120" s="102" t="s">
        <v>694</v>
      </c>
      <c r="J120" s="210"/>
      <c r="K120" s="102" t="s">
        <v>695</v>
      </c>
      <c r="L120" s="210"/>
      <c r="M120" s="104" t="s">
        <v>696</v>
      </c>
    </row>
    <row r="121" spans="1:16" ht="17.25" customHeight="1">
      <c r="A121" s="70" t="s">
        <v>32</v>
      </c>
      <c r="B121" s="202"/>
      <c r="C121" s="41">
        <f>SUM(B119*100/B154)</f>
        <v>105.12369193328578</v>
      </c>
      <c r="D121" s="205"/>
      <c r="E121" s="41">
        <f>SUM(D119*100/D154)</f>
        <v>95.31228758549925</v>
      </c>
      <c r="F121" s="208"/>
      <c r="G121" s="44">
        <f>SUM(F119*100/F154)</f>
        <v>105.75855138348678</v>
      </c>
      <c r="H121" s="211"/>
      <c r="I121" s="41">
        <f>SUM(H119*100/H154)</f>
        <v>106.67677507359575</v>
      </c>
      <c r="J121" s="211"/>
      <c r="K121" s="41">
        <f>SUM(J119*100/J154)</f>
        <v>86.47279991922218</v>
      </c>
      <c r="L121" s="211"/>
      <c r="M121" s="46">
        <f>L119*100/L154</f>
        <v>96.90319965153029</v>
      </c>
      <c r="P121" s="114" t="s">
        <v>504</v>
      </c>
    </row>
    <row r="122" spans="1:13" ht="27" customHeight="1">
      <c r="A122" s="93" t="s">
        <v>13</v>
      </c>
      <c r="B122" s="94" t="s">
        <v>673</v>
      </c>
      <c r="C122" s="99" t="s">
        <v>697</v>
      </c>
      <c r="D122" s="96" t="s">
        <v>674</v>
      </c>
      <c r="E122" s="95" t="s">
        <v>698</v>
      </c>
      <c r="F122" s="96" t="s">
        <v>675</v>
      </c>
      <c r="G122" s="95" t="s">
        <v>699</v>
      </c>
      <c r="H122" s="96" t="s">
        <v>676</v>
      </c>
      <c r="I122" s="95" t="s">
        <v>700</v>
      </c>
      <c r="J122" s="96" t="s">
        <v>677</v>
      </c>
      <c r="K122" s="95" t="s">
        <v>701</v>
      </c>
      <c r="L122" s="96" t="s">
        <v>678</v>
      </c>
      <c r="M122" s="97" t="s">
        <v>702</v>
      </c>
    </row>
    <row r="123" spans="1:13" ht="21.75" customHeight="1" thickBot="1">
      <c r="A123" s="69" t="s">
        <v>33</v>
      </c>
      <c r="B123" s="53">
        <f>29378256+8201807</f>
        <v>37580063</v>
      </c>
      <c r="C123" s="54">
        <f>SUM(B123*100/B158)</f>
        <v>68.08985396019114</v>
      </c>
      <c r="D123" s="55">
        <f>35004534+10280703</f>
        <v>45285237</v>
      </c>
      <c r="E123" s="54">
        <f>SUM(D123*100/D158)</f>
        <v>71.56778895203307</v>
      </c>
      <c r="F123" s="56">
        <f>41274036+11888320</f>
        <v>53162356</v>
      </c>
      <c r="G123" s="54">
        <f>SUM(F123*100/F158)</f>
        <v>75.16853563052676</v>
      </c>
      <c r="H123" s="55">
        <f>47081435+13490022</f>
        <v>60571457</v>
      </c>
      <c r="I123" s="54">
        <f>SUM(H123*100/H158)</f>
        <v>77.98606708200899</v>
      </c>
      <c r="J123" s="55">
        <f>51733302+15064194</f>
        <v>66797496</v>
      </c>
      <c r="K123" s="54">
        <f>SUM(J123*100/J158)</f>
        <v>78.70604763767845</v>
      </c>
      <c r="L123" s="55">
        <f>55913083+16630702</f>
        <v>72543785</v>
      </c>
      <c r="M123" s="58">
        <f>SUM(L123*100/L158)</f>
        <v>79.89446573237089</v>
      </c>
    </row>
    <row r="124" spans="1:13" ht="12.75">
      <c r="A124" s="82"/>
      <c r="B124" s="60"/>
      <c r="C124" s="61"/>
      <c r="D124" s="60"/>
      <c r="E124" s="61"/>
      <c r="F124" s="60"/>
      <c r="G124" s="61"/>
      <c r="H124" s="60"/>
      <c r="I124" s="61"/>
      <c r="J124" s="60"/>
      <c r="K124" s="61"/>
      <c r="L124" s="60"/>
      <c r="M124" s="62"/>
    </row>
    <row r="125" spans="1:13" ht="21.75" customHeight="1" thickBot="1">
      <c r="A125" s="212" t="s">
        <v>31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</row>
    <row r="126" spans="1:13" ht="21.75" customHeight="1" thickBot="1">
      <c r="A126" s="213" t="s">
        <v>778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5"/>
    </row>
    <row r="127" spans="1:13" ht="22.5" customHeight="1">
      <c r="A127" s="88" t="s">
        <v>45</v>
      </c>
      <c r="B127" s="89" t="s">
        <v>7</v>
      </c>
      <c r="C127" s="90" t="s">
        <v>679</v>
      </c>
      <c r="D127" s="91" t="s">
        <v>8</v>
      </c>
      <c r="E127" s="90" t="s">
        <v>657</v>
      </c>
      <c r="F127" s="91" t="s">
        <v>9</v>
      </c>
      <c r="G127" s="90" t="s">
        <v>658</v>
      </c>
      <c r="H127" s="91" t="s">
        <v>10</v>
      </c>
      <c r="I127" s="90" t="s">
        <v>659</v>
      </c>
      <c r="J127" s="91" t="s">
        <v>11</v>
      </c>
      <c r="K127" s="90" t="s">
        <v>660</v>
      </c>
      <c r="L127" s="91" t="s">
        <v>12</v>
      </c>
      <c r="M127" s="92" t="s">
        <v>661</v>
      </c>
    </row>
    <row r="128" spans="1:13" ht="18.75" customHeight="1">
      <c r="A128" s="70" t="s">
        <v>32</v>
      </c>
      <c r="B128" s="200">
        <f>B132</f>
        <v>131447945</v>
      </c>
      <c r="C128" s="41">
        <f>SUM(B128*100/L171)</f>
        <v>111.68279615475856</v>
      </c>
      <c r="D128" s="203">
        <f>D132-B132</f>
        <v>127528213</v>
      </c>
      <c r="E128" s="41">
        <f>SUM(D128*100/B128)</f>
        <v>97.01803478175334</v>
      </c>
      <c r="F128" s="206">
        <f>F132-D132</f>
        <v>134106419</v>
      </c>
      <c r="G128" s="71">
        <f>SUM(F128*100/D128)</f>
        <v>105.15823584856474</v>
      </c>
      <c r="H128" s="203">
        <f>SUM(H132-F132)</f>
        <v>118050474</v>
      </c>
      <c r="I128" s="41">
        <f>SUM(H128*100/F128)</f>
        <v>88.02745974448844</v>
      </c>
      <c r="J128" s="203">
        <f>J132-H132</f>
        <v>131205480</v>
      </c>
      <c r="K128" s="41">
        <f>SUM(J128*100/H128)</f>
        <v>111.1435435659496</v>
      </c>
      <c r="L128" s="203">
        <f>L132-J132</f>
        <v>136299231</v>
      </c>
      <c r="M128" s="46">
        <f>SUM(L128*100/J128)</f>
        <v>103.88227000884415</v>
      </c>
    </row>
    <row r="129" spans="1:13" ht="21.75" customHeight="1">
      <c r="A129" s="101" t="s">
        <v>45</v>
      </c>
      <c r="B129" s="201"/>
      <c r="C129" s="102" t="s">
        <v>680</v>
      </c>
      <c r="D129" s="204"/>
      <c r="E129" s="102" t="s">
        <v>681</v>
      </c>
      <c r="F129" s="207"/>
      <c r="G129" s="103" t="s">
        <v>682</v>
      </c>
      <c r="H129" s="204"/>
      <c r="I129" s="102" t="s">
        <v>683</v>
      </c>
      <c r="J129" s="204"/>
      <c r="K129" s="102" t="s">
        <v>684</v>
      </c>
      <c r="L129" s="204"/>
      <c r="M129" s="104" t="s">
        <v>685</v>
      </c>
    </row>
    <row r="130" spans="1:15" ht="18.75" customHeight="1">
      <c r="A130" s="70" t="s">
        <v>32</v>
      </c>
      <c r="B130" s="202"/>
      <c r="C130" s="41">
        <f>SUM(B128*100/B163)</f>
        <v>96.7996090840029</v>
      </c>
      <c r="D130" s="205"/>
      <c r="E130" s="41">
        <f>SUM(D128*100/D163)</f>
        <v>102.46724627907032</v>
      </c>
      <c r="F130" s="208"/>
      <c r="G130" s="44">
        <f>SUM(F128*100/F163)</f>
        <v>98.6516582182174</v>
      </c>
      <c r="H130" s="205"/>
      <c r="I130" s="41">
        <f>SUM(H128*100/H163)</f>
        <v>86.26304424619475</v>
      </c>
      <c r="J130" s="205"/>
      <c r="K130" s="41">
        <f>SUM(J128*100/J163)</f>
        <v>93.8788112230551</v>
      </c>
      <c r="L130" s="205"/>
      <c r="M130" s="46">
        <f>SUM(L128*100/L163)</f>
        <v>109.91976118615689</v>
      </c>
      <c r="O130">
        <v>134160949</v>
      </c>
    </row>
    <row r="131" spans="1:13" ht="21.75" customHeight="1">
      <c r="A131" s="93" t="s">
        <v>13</v>
      </c>
      <c r="B131" s="94" t="s">
        <v>662</v>
      </c>
      <c r="C131" s="95" t="s">
        <v>680</v>
      </c>
      <c r="D131" s="96" t="s">
        <v>703</v>
      </c>
      <c r="E131" s="95" t="s">
        <v>686</v>
      </c>
      <c r="F131" s="96" t="s">
        <v>663</v>
      </c>
      <c r="G131" s="95" t="s">
        <v>687</v>
      </c>
      <c r="H131" s="96" t="s">
        <v>664</v>
      </c>
      <c r="I131" s="95" t="s">
        <v>688</v>
      </c>
      <c r="J131" s="96" t="s">
        <v>665</v>
      </c>
      <c r="K131" s="95" t="s">
        <v>689</v>
      </c>
      <c r="L131" s="96" t="s">
        <v>666</v>
      </c>
      <c r="M131" s="97" t="s">
        <v>690</v>
      </c>
    </row>
    <row r="132" spans="1:13" ht="21.75" customHeight="1" thickBot="1">
      <c r="A132" s="69" t="s">
        <v>33</v>
      </c>
      <c r="B132" s="53">
        <f>118124756+13323189</f>
        <v>131447945</v>
      </c>
      <c r="C132" s="54">
        <f>SUM(B132*100/B167)</f>
        <v>96.7996090840029</v>
      </c>
      <c r="D132" s="55">
        <f>233327640+25648518</f>
        <v>258976158</v>
      </c>
      <c r="E132" s="54">
        <f>SUM(D132*100/D167)</f>
        <v>99.50998883890811</v>
      </c>
      <c r="F132" s="56">
        <f>353826214+39256363</f>
        <v>393082577</v>
      </c>
      <c r="G132" s="54">
        <f>SUM(F132*100/F167)</f>
        <v>99.21548196611802</v>
      </c>
      <c r="H132" s="55">
        <f>462701168+48431883</f>
        <v>511133051</v>
      </c>
      <c r="I132" s="54">
        <f>SUM(H132*100/H167)</f>
        <v>95.8901537447506</v>
      </c>
      <c r="J132" s="55">
        <f>582109731+60228800</f>
        <v>642338531</v>
      </c>
      <c r="K132" s="54">
        <f>SUM(J132*100/J167)</f>
        <v>95.47233875657311</v>
      </c>
      <c r="L132" s="55">
        <f>704247987+74389775</f>
        <v>778637762</v>
      </c>
      <c r="M132" s="58">
        <f>SUM(L132*100/L167)</f>
        <v>97.72066300020857</v>
      </c>
    </row>
    <row r="133" spans="1:13" ht="21.75" customHeight="1" thickBot="1">
      <c r="A133" s="113" t="s">
        <v>561</v>
      </c>
      <c r="B133" s="60"/>
      <c r="C133" s="61"/>
      <c r="D133" s="60"/>
      <c r="E133" s="61" t="s">
        <v>504</v>
      </c>
      <c r="F133" s="60"/>
      <c r="G133" s="61"/>
      <c r="H133" s="60"/>
      <c r="I133" s="61"/>
      <c r="J133" s="60"/>
      <c r="K133" s="61"/>
      <c r="L133" s="60"/>
      <c r="M133" s="62"/>
    </row>
    <row r="134" spans="1:13" ht="19.5" thickBot="1">
      <c r="A134" s="213" t="s">
        <v>778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5"/>
    </row>
    <row r="135" spans="1:15" ht="21.75" customHeight="1">
      <c r="A135" s="88" t="s">
        <v>45</v>
      </c>
      <c r="B135" s="98" t="s">
        <v>61</v>
      </c>
      <c r="C135" s="90" t="s">
        <v>667</v>
      </c>
      <c r="D135" s="91" t="s">
        <v>63</v>
      </c>
      <c r="E135" s="90" t="s">
        <v>668</v>
      </c>
      <c r="F135" s="91" t="s">
        <v>65</v>
      </c>
      <c r="G135" s="90" t="s">
        <v>669</v>
      </c>
      <c r="H135" s="91" t="s">
        <v>608</v>
      </c>
      <c r="I135" s="90" t="s">
        <v>670</v>
      </c>
      <c r="J135" s="91" t="s">
        <v>69</v>
      </c>
      <c r="K135" s="90" t="s">
        <v>671</v>
      </c>
      <c r="L135" s="91" t="s">
        <v>446</v>
      </c>
      <c r="M135" s="92" t="s">
        <v>672</v>
      </c>
      <c r="O135" s="116"/>
    </row>
    <row r="136" spans="1:13" ht="18" customHeight="1">
      <c r="A136" s="70" t="s">
        <v>32</v>
      </c>
      <c r="B136" s="200">
        <f>B140-L132</f>
        <v>135930121</v>
      </c>
      <c r="C136" s="41">
        <f>SUM(B136*100/L128)</f>
        <v>99.72919142882031</v>
      </c>
      <c r="D136" s="203">
        <f>D140-B140</f>
        <v>129262961</v>
      </c>
      <c r="E136" s="41">
        <f>SUM(D136*100/B136)</f>
        <v>95.09515628254314</v>
      </c>
      <c r="F136" s="206">
        <f>F140-D140</f>
        <v>149710000</v>
      </c>
      <c r="G136" s="44">
        <f>SUM(F136*100/D136)</f>
        <v>115.81817315789324</v>
      </c>
      <c r="H136" s="209">
        <f>H140-F140</f>
        <v>160223020</v>
      </c>
      <c r="I136" s="41">
        <f>SUM(H136*100/F136)</f>
        <v>107.02225636230045</v>
      </c>
      <c r="J136" s="209">
        <f>J140-H140</f>
        <v>143404952</v>
      </c>
      <c r="K136" s="41">
        <f>SUM(J136*100/H136)</f>
        <v>89.50333853400092</v>
      </c>
      <c r="L136" s="209">
        <f>L140-J140</f>
        <v>134160949</v>
      </c>
      <c r="M136" s="46">
        <f>L136*100/J136</f>
        <v>93.55391646447467</v>
      </c>
    </row>
    <row r="137" spans="1:13" ht="21.75" customHeight="1">
      <c r="A137" s="101" t="s">
        <v>45</v>
      </c>
      <c r="B137" s="201"/>
      <c r="C137" s="102" t="s">
        <v>691</v>
      </c>
      <c r="D137" s="204"/>
      <c r="E137" s="102" t="s">
        <v>692</v>
      </c>
      <c r="F137" s="207"/>
      <c r="G137" s="103" t="s">
        <v>693</v>
      </c>
      <c r="H137" s="210"/>
      <c r="I137" s="102" t="s">
        <v>694</v>
      </c>
      <c r="J137" s="210"/>
      <c r="K137" s="102" t="s">
        <v>695</v>
      </c>
      <c r="L137" s="210"/>
      <c r="M137" s="104" t="s">
        <v>696</v>
      </c>
    </row>
    <row r="138" spans="1:15" ht="18" customHeight="1">
      <c r="A138" s="70" t="s">
        <v>32</v>
      </c>
      <c r="B138" s="202"/>
      <c r="C138" s="41">
        <f>SUM(B136*100/B171)</f>
        <v>102.08626498757478</v>
      </c>
      <c r="D138" s="205"/>
      <c r="E138" s="41">
        <f>D136*100/D171</f>
        <v>102.49290072932027</v>
      </c>
      <c r="F138" s="208"/>
      <c r="G138" s="44">
        <f>SUM(F136*100/F171)</f>
        <v>110.97079633491427</v>
      </c>
      <c r="H138" s="211"/>
      <c r="I138" s="41">
        <f>SUM(H136*100/H171)</f>
        <v>110.47558698961079</v>
      </c>
      <c r="J138" s="211"/>
      <c r="K138" s="41">
        <f>SUM(J136*100/J171)</f>
        <v>105.00670727317902</v>
      </c>
      <c r="L138" s="211"/>
      <c r="M138" s="46">
        <f>SUM(L136*100/L171)</f>
        <v>113.98785975007794</v>
      </c>
      <c r="O138" s="116"/>
    </row>
    <row r="139" spans="1:13" ht="23.25" customHeight="1">
      <c r="A139" s="93" t="s">
        <v>13</v>
      </c>
      <c r="B139" s="94" t="s">
        <v>673</v>
      </c>
      <c r="C139" s="95" t="s">
        <v>697</v>
      </c>
      <c r="D139" s="96" t="s">
        <v>674</v>
      </c>
      <c r="E139" s="95" t="s">
        <v>698</v>
      </c>
      <c r="F139" s="96" t="s">
        <v>675</v>
      </c>
      <c r="G139" s="95" t="s">
        <v>699</v>
      </c>
      <c r="H139" s="96" t="s">
        <v>676</v>
      </c>
      <c r="I139" s="95" t="s">
        <v>700</v>
      </c>
      <c r="J139" s="96" t="s">
        <v>677</v>
      </c>
      <c r="K139" s="95" t="s">
        <v>701</v>
      </c>
      <c r="L139" s="96" t="s">
        <v>678</v>
      </c>
      <c r="M139" s="97" t="s">
        <v>702</v>
      </c>
    </row>
    <row r="140" spans="1:13" ht="18" customHeight="1" thickBot="1">
      <c r="A140" s="69" t="s">
        <v>33</v>
      </c>
      <c r="B140" s="53">
        <f>825643033+88924850</f>
        <v>914567883</v>
      </c>
      <c r="C140" s="54">
        <f>SUM(B140*100/B175)</f>
        <v>98.34573799342428</v>
      </c>
      <c r="D140" s="55">
        <f>940698290+103132554</f>
        <v>1043830844</v>
      </c>
      <c r="E140" s="54">
        <f>D140*100/D175</f>
        <v>98.84100387971955</v>
      </c>
      <c r="F140" s="56">
        <f>1075103029+118437815</f>
        <v>1193540844</v>
      </c>
      <c r="G140" s="54">
        <f>SUM(F140*100/F175)</f>
        <v>100.21501737522837</v>
      </c>
      <c r="H140" s="55">
        <f>1219828630+133935234</f>
        <v>1353763864</v>
      </c>
      <c r="I140" s="54">
        <f>SUM(H140*100/H175)</f>
        <v>101.32885085285422</v>
      </c>
      <c r="J140" s="110">
        <f>1349192198+147976618</f>
        <v>1497168816</v>
      </c>
      <c r="K140" s="54">
        <f>SUM(J140*100/J175)</f>
        <v>101.66993666842168</v>
      </c>
      <c r="L140" s="55">
        <f>1470355301+160974464</f>
        <v>1631329765</v>
      </c>
      <c r="M140" s="58">
        <f>SUM(L140*100/L175)</f>
        <v>102.58159625367703</v>
      </c>
    </row>
    <row r="141" spans="1:15" ht="18" customHeight="1">
      <c r="A141" s="82"/>
      <c r="B141" s="61"/>
      <c r="C141" s="61"/>
      <c r="D141" s="60"/>
      <c r="E141" s="61"/>
      <c r="F141" s="60"/>
      <c r="G141" s="61"/>
      <c r="H141" s="60"/>
      <c r="I141" s="61"/>
      <c r="J141" s="60"/>
      <c r="K141" s="61"/>
      <c r="L141" s="60">
        <f>L140/1000</f>
        <v>1631329.765</v>
      </c>
      <c r="M141" s="62">
        <f>L141/1000</f>
        <v>1631.329765</v>
      </c>
      <c r="O141" s="116"/>
    </row>
    <row r="142" spans="1:13" ht="18" customHeight="1">
      <c r="A142" s="77"/>
      <c r="B142" s="78"/>
      <c r="C142" s="79"/>
      <c r="D142" s="78"/>
      <c r="E142" s="79"/>
      <c r="F142" s="78"/>
      <c r="G142" s="79"/>
      <c r="H142" s="78"/>
      <c r="I142" s="79"/>
      <c r="J142" s="78"/>
      <c r="K142" s="79"/>
      <c r="L142" s="78"/>
      <c r="M142" s="80"/>
    </row>
    <row r="143" spans="1:13" ht="18" customHeight="1" thickBot="1">
      <c r="A143" s="231" t="s">
        <v>30</v>
      </c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</row>
    <row r="144" spans="1:13" ht="21.75" customHeight="1" thickBot="1">
      <c r="A144" s="213" t="s">
        <v>723</v>
      </c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5"/>
    </row>
    <row r="145" spans="1:15" ht="21.75" customHeight="1">
      <c r="A145" s="88" t="s">
        <v>45</v>
      </c>
      <c r="B145" s="89" t="s">
        <v>7</v>
      </c>
      <c r="C145" s="90" t="s">
        <v>632</v>
      </c>
      <c r="D145" s="91" t="s">
        <v>8</v>
      </c>
      <c r="E145" s="90" t="s">
        <v>616</v>
      </c>
      <c r="F145" s="91" t="s">
        <v>9</v>
      </c>
      <c r="G145" s="90" t="s">
        <v>617</v>
      </c>
      <c r="H145" s="91" t="s">
        <v>10</v>
      </c>
      <c r="I145" s="90" t="s">
        <v>618</v>
      </c>
      <c r="J145" s="91" t="s">
        <v>11</v>
      </c>
      <c r="K145" s="90" t="s">
        <v>619</v>
      </c>
      <c r="L145" s="91" t="s">
        <v>12</v>
      </c>
      <c r="M145" s="92" t="s">
        <v>620</v>
      </c>
      <c r="O145" s="117"/>
    </row>
    <row r="146" spans="1:13" ht="18" customHeight="1">
      <c r="A146" s="70" t="s">
        <v>32</v>
      </c>
      <c r="B146" s="200">
        <v>7504471</v>
      </c>
      <c r="C146" s="41">
        <f>SUM(B146*100/L189)</f>
        <v>111.20392176678664</v>
      </c>
      <c r="D146" s="203">
        <v>7600368</v>
      </c>
      <c r="E146" s="41">
        <f>SUM(D146*100/B146)</f>
        <v>101.27786488881095</v>
      </c>
      <c r="F146" s="206">
        <v>8568102</v>
      </c>
      <c r="G146" s="44">
        <f>SUM(F146*100/D146)</f>
        <v>112.73272557328804</v>
      </c>
      <c r="H146" s="209">
        <v>7715980</v>
      </c>
      <c r="I146" s="41">
        <f>SUM(H146*100/F146)</f>
        <v>90.05471690229645</v>
      </c>
      <c r="J146" s="209">
        <v>8758933</v>
      </c>
      <c r="K146" s="41">
        <f>SUM(J146*100/H146)</f>
        <v>113.51679242299747</v>
      </c>
      <c r="L146" s="209">
        <v>7269660</v>
      </c>
      <c r="M146" s="46">
        <f>SUM(L146*100/J146)</f>
        <v>82.99709565080587</v>
      </c>
    </row>
    <row r="147" spans="1:13" ht="20.25" customHeight="1">
      <c r="A147" s="101" t="s">
        <v>45</v>
      </c>
      <c r="B147" s="201"/>
      <c r="C147" s="102" t="s">
        <v>633</v>
      </c>
      <c r="D147" s="204"/>
      <c r="E147" s="102" t="s">
        <v>634</v>
      </c>
      <c r="F147" s="207"/>
      <c r="G147" s="103" t="s">
        <v>635</v>
      </c>
      <c r="H147" s="210"/>
      <c r="I147" s="102" t="s">
        <v>636</v>
      </c>
      <c r="J147" s="210"/>
      <c r="K147" s="102" t="s">
        <v>637</v>
      </c>
      <c r="L147" s="210"/>
      <c r="M147" s="104" t="s">
        <v>638</v>
      </c>
    </row>
    <row r="148" spans="1:13" ht="18.75" customHeight="1">
      <c r="A148" s="70" t="s">
        <v>32</v>
      </c>
      <c r="B148" s="202"/>
      <c r="C148" s="41">
        <f>SUM(B146*100/B181)</f>
        <v>185.5324662674244</v>
      </c>
      <c r="D148" s="205"/>
      <c r="E148" s="41">
        <f>SUM(D146*100/D181)</f>
        <v>136.0606443054664</v>
      </c>
      <c r="F148" s="208"/>
      <c r="G148" s="44">
        <f>SUM(F146*100/F181)</f>
        <v>158.8841967181013</v>
      </c>
      <c r="H148" s="211"/>
      <c r="I148" s="41">
        <f>SUM(H146*100/H181)</f>
        <v>165.46147810492508</v>
      </c>
      <c r="J148" s="211"/>
      <c r="K148" s="41">
        <f>SUM(J146*100/J181)</f>
        <v>126.88116638276686</v>
      </c>
      <c r="L148" s="211"/>
      <c r="M148" s="46">
        <f>SUM(L146*100/L181)</f>
        <v>106.41145070035769</v>
      </c>
    </row>
    <row r="149" spans="1:13" ht="22.5">
      <c r="A149" s="93" t="s">
        <v>13</v>
      </c>
      <c r="B149" s="94" t="s">
        <v>621</v>
      </c>
      <c r="C149" s="95" t="s">
        <v>633</v>
      </c>
      <c r="D149" s="96" t="s">
        <v>655</v>
      </c>
      <c r="E149" s="95" t="s">
        <v>639</v>
      </c>
      <c r="F149" s="96" t="s">
        <v>622</v>
      </c>
      <c r="G149" s="95" t="s">
        <v>640</v>
      </c>
      <c r="H149" s="96" t="s">
        <v>623</v>
      </c>
      <c r="I149" s="95" t="s">
        <v>641</v>
      </c>
      <c r="J149" s="96" t="s">
        <v>624</v>
      </c>
      <c r="K149" s="95" t="s">
        <v>642</v>
      </c>
      <c r="L149" s="96" t="s">
        <v>625</v>
      </c>
      <c r="M149" s="97" t="s">
        <v>643</v>
      </c>
    </row>
    <row r="150" spans="1:13" ht="21.75" customHeight="1" thickBot="1">
      <c r="A150" s="69" t="s">
        <v>33</v>
      </c>
      <c r="B150" s="53">
        <v>7504471</v>
      </c>
      <c r="C150" s="54">
        <f>SUM(B150*100/B185)</f>
        <v>185.5324662674244</v>
      </c>
      <c r="D150" s="55">
        <f>B146+D146</f>
        <v>15104839</v>
      </c>
      <c r="E150" s="54">
        <f>SUM(D150*100/D185)</f>
        <v>156.83816496248926</v>
      </c>
      <c r="F150" s="56">
        <f>D150+F146</f>
        <v>23672941</v>
      </c>
      <c r="G150" s="54">
        <f>SUM(F150*100/F185)</f>
        <v>157.57258537699067</v>
      </c>
      <c r="H150" s="55">
        <f>F150+H146</f>
        <v>31388921</v>
      </c>
      <c r="I150" s="54">
        <f>SUM(H150*100/H185)</f>
        <v>159.44126386257122</v>
      </c>
      <c r="J150" s="57">
        <f>H150+J146</f>
        <v>40147854</v>
      </c>
      <c r="K150" s="54">
        <f>SUM(J150*100/J185)</f>
        <v>150.98808461696674</v>
      </c>
      <c r="L150" s="55">
        <f>J150+L146</f>
        <v>47417514</v>
      </c>
      <c r="M150" s="58">
        <f>SUM(L150*100/L185)</f>
        <v>141.87628750430147</v>
      </c>
    </row>
    <row r="151" spans="1:13" ht="21" customHeight="1" thickBot="1">
      <c r="A151" s="113" t="s">
        <v>561</v>
      </c>
      <c r="B151" s="60"/>
      <c r="C151" s="61"/>
      <c r="D151" s="60"/>
      <c r="E151" s="61"/>
      <c r="F151" s="60"/>
      <c r="G151" s="61"/>
      <c r="H151" s="60"/>
      <c r="I151" s="61"/>
      <c r="J151" s="60"/>
      <c r="K151" s="61"/>
      <c r="L151" s="60"/>
      <c r="M151" s="62"/>
    </row>
    <row r="152" spans="1:13" ht="21.75" customHeight="1" thickBot="1">
      <c r="A152" s="213" t="s">
        <v>723</v>
      </c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5"/>
    </row>
    <row r="153" spans="1:13" ht="21.75" customHeight="1">
      <c r="A153" s="88" t="s">
        <v>45</v>
      </c>
      <c r="B153" s="98" t="s">
        <v>61</v>
      </c>
      <c r="C153" s="90" t="s">
        <v>626</v>
      </c>
      <c r="D153" s="91" t="s">
        <v>63</v>
      </c>
      <c r="E153" s="90" t="s">
        <v>627</v>
      </c>
      <c r="F153" s="91" t="s">
        <v>65</v>
      </c>
      <c r="G153" s="90" t="s">
        <v>628</v>
      </c>
      <c r="H153" s="91" t="s">
        <v>608</v>
      </c>
      <c r="I153" s="90" t="s">
        <v>629</v>
      </c>
      <c r="J153" s="91" t="s">
        <v>69</v>
      </c>
      <c r="K153" s="90" t="s">
        <v>630</v>
      </c>
      <c r="L153" s="91" t="s">
        <v>446</v>
      </c>
      <c r="M153" s="92" t="s">
        <v>631</v>
      </c>
    </row>
    <row r="154" spans="1:13" ht="16.5" customHeight="1">
      <c r="A154" s="70" t="s">
        <v>32</v>
      </c>
      <c r="B154" s="200">
        <v>7774355</v>
      </c>
      <c r="C154" s="41">
        <f>SUM(B154*100/L146)</f>
        <v>106.94248424272936</v>
      </c>
      <c r="D154" s="203">
        <v>8084135</v>
      </c>
      <c r="E154" s="41">
        <f>SUM(D154*100/B154)</f>
        <v>103.98463924016848</v>
      </c>
      <c r="F154" s="206">
        <v>7448210</v>
      </c>
      <c r="G154" s="44">
        <f>SUM(F154*100/D154)</f>
        <v>92.13366674356625</v>
      </c>
      <c r="H154" s="209">
        <v>6945374</v>
      </c>
      <c r="I154" s="41">
        <f>SUM(H154*100/F154)</f>
        <v>93.24890141389676</v>
      </c>
      <c r="J154" s="209">
        <v>7199997</v>
      </c>
      <c r="K154" s="41">
        <f>SUM(J154*100/H154)</f>
        <v>103.66608047313218</v>
      </c>
      <c r="L154" s="209">
        <v>5929927</v>
      </c>
      <c r="M154" s="46">
        <f>SUM(L154*100/J154)</f>
        <v>82.36013153894369</v>
      </c>
    </row>
    <row r="155" spans="1:13" ht="22.5" customHeight="1">
      <c r="A155" s="101" t="s">
        <v>45</v>
      </c>
      <c r="B155" s="201"/>
      <c r="C155" s="102" t="s">
        <v>644</v>
      </c>
      <c r="D155" s="204"/>
      <c r="E155" s="102" t="s">
        <v>645</v>
      </c>
      <c r="F155" s="207"/>
      <c r="G155" s="103" t="s">
        <v>646</v>
      </c>
      <c r="H155" s="210"/>
      <c r="I155" s="102" t="s">
        <v>647</v>
      </c>
      <c r="J155" s="210"/>
      <c r="K155" s="102" t="s">
        <v>648</v>
      </c>
      <c r="L155" s="210"/>
      <c r="M155" s="104" t="s">
        <v>649</v>
      </c>
    </row>
    <row r="156" spans="1:16" ht="17.25" customHeight="1">
      <c r="A156" s="70" t="s">
        <v>32</v>
      </c>
      <c r="B156" s="202"/>
      <c r="C156" s="41">
        <f>SUM(B154*100/B189)</f>
        <v>135.49171976698022</v>
      </c>
      <c r="D156" s="205"/>
      <c r="E156" s="41">
        <f>SUM(D154*100/D189)</f>
        <v>81.11936227840053</v>
      </c>
      <c r="F156" s="208"/>
      <c r="G156" s="44">
        <f>SUM(F154*100/F189)</f>
        <v>84.00126629917524</v>
      </c>
      <c r="H156" s="211"/>
      <c r="I156" s="41">
        <f>SUM(H154*100/H189)</f>
        <v>88.05674986789029</v>
      </c>
      <c r="J156" s="211"/>
      <c r="K156" s="41">
        <f>SUM(J154*100/J189)</f>
        <v>92.64448782438612</v>
      </c>
      <c r="L156" s="211"/>
      <c r="M156" s="46">
        <f>L154*100/L189</f>
        <v>87.87176846852441</v>
      </c>
      <c r="P156" s="114" t="s">
        <v>504</v>
      </c>
    </row>
    <row r="157" spans="1:13" ht="27" customHeight="1">
      <c r="A157" s="93" t="s">
        <v>13</v>
      </c>
      <c r="B157" s="94" t="s">
        <v>610</v>
      </c>
      <c r="C157" s="99" t="s">
        <v>725</v>
      </c>
      <c r="D157" s="96" t="s">
        <v>611</v>
      </c>
      <c r="E157" s="95" t="s">
        <v>650</v>
      </c>
      <c r="F157" s="96" t="s">
        <v>612</v>
      </c>
      <c r="G157" s="95" t="s">
        <v>651</v>
      </c>
      <c r="H157" s="96" t="s">
        <v>613</v>
      </c>
      <c r="I157" s="95" t="s">
        <v>652</v>
      </c>
      <c r="J157" s="96" t="s">
        <v>614</v>
      </c>
      <c r="K157" s="95" t="s">
        <v>653</v>
      </c>
      <c r="L157" s="96" t="s">
        <v>615</v>
      </c>
      <c r="M157" s="97" t="s">
        <v>654</v>
      </c>
    </row>
    <row r="158" spans="1:13" ht="21.75" customHeight="1" thickBot="1">
      <c r="A158" s="69" t="s">
        <v>33</v>
      </c>
      <c r="B158" s="53">
        <f>B154+L150</f>
        <v>55191869</v>
      </c>
      <c r="C158" s="54">
        <f>SUM(B158*100/B193)</f>
        <v>140.9407855516455</v>
      </c>
      <c r="D158" s="55">
        <f>D154+B158</f>
        <v>63276004</v>
      </c>
      <c r="E158" s="54">
        <f>SUM(D158*100/D193)</f>
        <v>128.80521567045344</v>
      </c>
      <c r="F158" s="56">
        <f>F154+D158</f>
        <v>70724214</v>
      </c>
      <c r="G158" s="54">
        <f>SUM(F158*100/F193)</f>
        <v>121.9548564230944</v>
      </c>
      <c r="H158" s="55">
        <f>H154+F158</f>
        <v>77669588</v>
      </c>
      <c r="I158" s="54">
        <f>SUM(H158*100/H193)</f>
        <v>117.89642636989862</v>
      </c>
      <c r="J158" s="55">
        <f>H158+J154</f>
        <v>84869585</v>
      </c>
      <c r="K158" s="54">
        <f>SUM(J158*100/J193)</f>
        <v>115.23185157011328</v>
      </c>
      <c r="L158" s="55">
        <f>J158+L154</f>
        <v>90799512</v>
      </c>
      <c r="M158" s="58">
        <f>SUM(L158*100/L193)</f>
        <v>112.93536537486074</v>
      </c>
    </row>
    <row r="159" spans="1:13" ht="12.75">
      <c r="A159" s="82" t="s">
        <v>561</v>
      </c>
      <c r="B159" s="60"/>
      <c r="C159" s="61"/>
      <c r="D159" s="60"/>
      <c r="E159" s="61"/>
      <c r="F159" s="60"/>
      <c r="G159" s="61"/>
      <c r="H159" s="60"/>
      <c r="I159" s="61"/>
      <c r="J159" s="60"/>
      <c r="K159" s="61"/>
      <c r="L159" s="60"/>
      <c r="M159" s="62"/>
    </row>
    <row r="160" spans="1:13" ht="21.75" customHeight="1" thickBot="1">
      <c r="A160" s="212" t="s">
        <v>31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</row>
    <row r="161" spans="1:13" ht="21.75" customHeight="1" thickBot="1">
      <c r="A161" s="213" t="s">
        <v>723</v>
      </c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5"/>
    </row>
    <row r="162" spans="1:13" ht="22.5" customHeight="1">
      <c r="A162" s="88" t="s">
        <v>45</v>
      </c>
      <c r="B162" s="89" t="s">
        <v>7</v>
      </c>
      <c r="C162" s="90" t="s">
        <v>632</v>
      </c>
      <c r="D162" s="91" t="s">
        <v>8</v>
      </c>
      <c r="E162" s="90" t="s">
        <v>616</v>
      </c>
      <c r="F162" s="91" t="s">
        <v>9</v>
      </c>
      <c r="G162" s="90" t="s">
        <v>617</v>
      </c>
      <c r="H162" s="91" t="s">
        <v>10</v>
      </c>
      <c r="I162" s="90" t="s">
        <v>618</v>
      </c>
      <c r="J162" s="91" t="s">
        <v>11</v>
      </c>
      <c r="K162" s="90" t="s">
        <v>619</v>
      </c>
      <c r="L162" s="91" t="s">
        <v>12</v>
      </c>
      <c r="M162" s="92" t="s">
        <v>620</v>
      </c>
    </row>
    <row r="163" spans="1:13" ht="18.75" customHeight="1">
      <c r="A163" s="70" t="s">
        <v>32</v>
      </c>
      <c r="B163" s="200">
        <v>135793880</v>
      </c>
      <c r="C163" s="41">
        <f>SUM(B163*100/L206)</f>
        <v>84.00376576531924</v>
      </c>
      <c r="D163" s="203">
        <v>124457539</v>
      </c>
      <c r="E163" s="41">
        <f>SUM(D163*100/B163)</f>
        <v>91.65180271747151</v>
      </c>
      <c r="F163" s="206">
        <v>135939346</v>
      </c>
      <c r="G163" s="71">
        <f>SUM(F163*100/D163)</f>
        <v>109.22548131053756</v>
      </c>
      <c r="H163" s="203">
        <v>136849418</v>
      </c>
      <c r="I163" s="41">
        <f>SUM(H163*100/F163)</f>
        <v>100.66946916163624</v>
      </c>
      <c r="J163" s="203">
        <v>139760483</v>
      </c>
      <c r="K163" s="41">
        <f>SUM(J163*100/H163)</f>
        <v>102.1272030546743</v>
      </c>
      <c r="L163" s="203">
        <v>123998842</v>
      </c>
      <c r="M163" s="46">
        <f>SUM(L163*100/J163)</f>
        <v>88.72239086351755</v>
      </c>
    </row>
    <row r="164" spans="1:13" ht="21.75" customHeight="1">
      <c r="A164" s="101" t="s">
        <v>45</v>
      </c>
      <c r="B164" s="201"/>
      <c r="C164" s="102" t="s">
        <v>633</v>
      </c>
      <c r="D164" s="204"/>
      <c r="E164" s="102" t="s">
        <v>634</v>
      </c>
      <c r="F164" s="207"/>
      <c r="G164" s="103" t="s">
        <v>635</v>
      </c>
      <c r="H164" s="204"/>
      <c r="I164" s="102" t="s">
        <v>636</v>
      </c>
      <c r="J164" s="204"/>
      <c r="K164" s="102" t="s">
        <v>637</v>
      </c>
      <c r="L164" s="204"/>
      <c r="M164" s="104" t="s">
        <v>638</v>
      </c>
    </row>
    <row r="165" spans="1:13" ht="18.75" customHeight="1">
      <c r="A165" s="70" t="s">
        <v>32</v>
      </c>
      <c r="B165" s="202"/>
      <c r="C165" s="41">
        <f>SUM(B163*100/B198)</f>
        <v>154.348341032912</v>
      </c>
      <c r="D165" s="205"/>
      <c r="E165" s="41">
        <f>SUM(D163*100/D198)</f>
        <v>124.95460843234386</v>
      </c>
      <c r="F165" s="208"/>
      <c r="G165" s="44">
        <f>SUM(F163*100/F198)</f>
        <v>121.41708550433438</v>
      </c>
      <c r="H165" s="205"/>
      <c r="I165" s="41">
        <f>SUM(H163*100/H198)</f>
        <v>127.0458795118677</v>
      </c>
      <c r="J165" s="205"/>
      <c r="K165" s="41">
        <f>SUM(J163*100/J198)</f>
        <v>108.17366807529307</v>
      </c>
      <c r="L165" s="205"/>
      <c r="M165" s="46">
        <f>SUM(L163*100/L198)</f>
        <v>112.32425539850132</v>
      </c>
    </row>
    <row r="166" spans="1:13" ht="21.75" customHeight="1">
      <c r="A166" s="93" t="s">
        <v>13</v>
      </c>
      <c r="B166" s="94" t="s">
        <v>621</v>
      </c>
      <c r="C166" s="95" t="s">
        <v>633</v>
      </c>
      <c r="D166" s="96" t="s">
        <v>655</v>
      </c>
      <c r="E166" s="95" t="s">
        <v>639</v>
      </c>
      <c r="F166" s="96" t="s">
        <v>622</v>
      </c>
      <c r="G166" s="95" t="s">
        <v>640</v>
      </c>
      <c r="H166" s="96" t="s">
        <v>623</v>
      </c>
      <c r="I166" s="95" t="s">
        <v>641</v>
      </c>
      <c r="J166" s="96" t="s">
        <v>624</v>
      </c>
      <c r="K166" s="95" t="s">
        <v>642</v>
      </c>
      <c r="L166" s="96" t="s">
        <v>625</v>
      </c>
      <c r="M166" s="97" t="s">
        <v>643</v>
      </c>
    </row>
    <row r="167" spans="1:13" ht="21.75" customHeight="1" thickBot="1">
      <c r="A167" s="69" t="s">
        <v>33</v>
      </c>
      <c r="B167" s="53">
        <v>135793880</v>
      </c>
      <c r="C167" s="54">
        <f>SUM(B167*100/B202)</f>
        <v>154.348341032912</v>
      </c>
      <c r="D167" s="55">
        <f>B167+D163</f>
        <v>260251419</v>
      </c>
      <c r="E167" s="54">
        <f>SUM(D167*100/D202)</f>
        <v>138.7407911801747</v>
      </c>
      <c r="F167" s="56">
        <f>D167+F163</f>
        <v>396190765</v>
      </c>
      <c r="G167" s="54">
        <f>SUM(F167*100/F202)</f>
        <v>132.2656549833065</v>
      </c>
      <c r="H167" s="55">
        <f>F167+H163</f>
        <v>533040183</v>
      </c>
      <c r="I167" s="54">
        <f>SUM(H167*100/H202)</f>
        <v>130.8850662002854</v>
      </c>
      <c r="J167" s="55">
        <f>H167+J163</f>
        <v>672800666</v>
      </c>
      <c r="K167" s="54">
        <f>SUM(J167*100/J202)</f>
        <v>125.41527523359643</v>
      </c>
      <c r="L167" s="55">
        <f>J167+L163</f>
        <v>796799508</v>
      </c>
      <c r="M167" s="58">
        <f>SUM(L167*100/L202)</f>
        <v>123.18112349778359</v>
      </c>
    </row>
    <row r="168" spans="1:13" ht="21.75" customHeight="1" thickBot="1">
      <c r="A168" s="113"/>
      <c r="B168" s="60"/>
      <c r="C168" s="61"/>
      <c r="D168" s="60"/>
      <c r="E168" s="61" t="s">
        <v>504</v>
      </c>
      <c r="F168" s="60"/>
      <c r="G168" s="61"/>
      <c r="H168" s="60"/>
      <c r="I168" s="61"/>
      <c r="J168" s="60"/>
      <c r="K168" s="61"/>
      <c r="L168" s="60"/>
      <c r="M168" s="62"/>
    </row>
    <row r="169" spans="1:13" ht="19.5" thickBot="1">
      <c r="A169" s="213" t="s">
        <v>723</v>
      </c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5"/>
    </row>
    <row r="170" spans="1:15" ht="21.75" customHeight="1">
      <c r="A170" s="88" t="s">
        <v>45</v>
      </c>
      <c r="B170" s="98" t="s">
        <v>61</v>
      </c>
      <c r="C170" s="90" t="s">
        <v>626</v>
      </c>
      <c r="D170" s="91" t="s">
        <v>63</v>
      </c>
      <c r="E170" s="90" t="s">
        <v>627</v>
      </c>
      <c r="F170" s="91" t="s">
        <v>65</v>
      </c>
      <c r="G170" s="90" t="s">
        <v>628</v>
      </c>
      <c r="H170" s="91" t="s">
        <v>608</v>
      </c>
      <c r="I170" s="90" t="s">
        <v>629</v>
      </c>
      <c r="J170" s="91" t="s">
        <v>69</v>
      </c>
      <c r="K170" s="90" t="s">
        <v>630</v>
      </c>
      <c r="L170" s="91" t="s">
        <v>446</v>
      </c>
      <c r="M170" s="92" t="s">
        <v>631</v>
      </c>
      <c r="O170" s="116">
        <f>SUM(J171/1000000)</f>
        <v>136.567421</v>
      </c>
    </row>
    <row r="171" spans="1:13" ht="18" customHeight="1">
      <c r="A171" s="70" t="s">
        <v>32</v>
      </c>
      <c r="B171" s="200">
        <v>133152213</v>
      </c>
      <c r="C171" s="41">
        <f>SUM(B171*100/L163)</f>
        <v>107.38181974312309</v>
      </c>
      <c r="D171" s="203">
        <v>126118941</v>
      </c>
      <c r="E171" s="41">
        <f>SUM(D171*100/B171)</f>
        <v>94.71787074241116</v>
      </c>
      <c r="F171" s="206">
        <v>134909368</v>
      </c>
      <c r="G171" s="44">
        <f>SUM(F171*100/D171)</f>
        <v>106.96994989832653</v>
      </c>
      <c r="H171" s="209">
        <v>145030250</v>
      </c>
      <c r="I171" s="41">
        <f>SUM(H171*100/F171)</f>
        <v>107.5019860740879</v>
      </c>
      <c r="J171" s="209">
        <v>136567421</v>
      </c>
      <c r="K171" s="41">
        <f>SUM(J171*100/H171)</f>
        <v>94.16478355377585</v>
      </c>
      <c r="L171" s="209">
        <v>117697577</v>
      </c>
      <c r="M171" s="46">
        <f>L171*100/J171</f>
        <v>86.18276316428353</v>
      </c>
    </row>
    <row r="172" spans="1:15" ht="21.75" customHeight="1">
      <c r="A172" s="101" t="s">
        <v>45</v>
      </c>
      <c r="B172" s="201"/>
      <c r="C172" s="102" t="s">
        <v>644</v>
      </c>
      <c r="D172" s="204"/>
      <c r="E172" s="102" t="s">
        <v>645</v>
      </c>
      <c r="F172" s="207"/>
      <c r="G172" s="103" t="s">
        <v>646</v>
      </c>
      <c r="H172" s="210"/>
      <c r="I172" s="102" t="s">
        <v>647</v>
      </c>
      <c r="J172" s="210"/>
      <c r="K172" s="102" t="s">
        <v>648</v>
      </c>
      <c r="L172" s="210"/>
      <c r="M172" s="104" t="s">
        <v>649</v>
      </c>
      <c r="O172" s="116">
        <f>SUM(L171/1000000)</f>
        <v>117.697577</v>
      </c>
    </row>
    <row r="173" spans="1:13" ht="18" customHeight="1">
      <c r="A173" s="70" t="s">
        <v>32</v>
      </c>
      <c r="B173" s="202"/>
      <c r="C173" s="41">
        <f>SUM(B171*100/B206)</f>
        <v>116.79807832942805</v>
      </c>
      <c r="D173" s="205"/>
      <c r="E173" s="41">
        <f>D171*100/D206</f>
        <v>99.28185834338893</v>
      </c>
      <c r="F173" s="208"/>
      <c r="G173" s="44">
        <f>SUM(F171*100/F206)</f>
        <v>107.33503762217703</v>
      </c>
      <c r="H173" s="211"/>
      <c r="I173" s="41">
        <f>SUM(H171*100/H206)</f>
        <v>117.68744846415629</v>
      </c>
      <c r="J173" s="211"/>
      <c r="K173" s="41">
        <f>SUM(J171*100/J206)</f>
        <v>99.23608209828147</v>
      </c>
      <c r="L173" s="211"/>
      <c r="M173" s="46">
        <f>SUM(L171*100/L206)</f>
        <v>72.80916996740667</v>
      </c>
    </row>
    <row r="174" spans="1:15" ht="23.25" customHeight="1">
      <c r="A174" s="93" t="s">
        <v>13</v>
      </c>
      <c r="B174" s="94" t="s">
        <v>610</v>
      </c>
      <c r="C174" s="99" t="s">
        <v>725</v>
      </c>
      <c r="D174" s="96" t="s">
        <v>611</v>
      </c>
      <c r="E174" s="95" t="s">
        <v>650</v>
      </c>
      <c r="F174" s="96" t="s">
        <v>612</v>
      </c>
      <c r="G174" s="95" t="s">
        <v>651</v>
      </c>
      <c r="H174" s="96" t="s">
        <v>613</v>
      </c>
      <c r="I174" s="95" t="s">
        <v>652</v>
      </c>
      <c r="J174" s="96" t="s">
        <v>614</v>
      </c>
      <c r="K174" s="95" t="s">
        <v>653</v>
      </c>
      <c r="L174" s="96" t="s">
        <v>615</v>
      </c>
      <c r="M174" s="97" t="s">
        <v>654</v>
      </c>
      <c r="O174" s="115">
        <f>SUM(L175/1000000)</f>
        <v>1590.275278</v>
      </c>
    </row>
    <row r="175" spans="1:15" ht="18" customHeight="1" thickBot="1">
      <c r="A175" s="69" t="s">
        <v>33</v>
      </c>
      <c r="B175" s="53">
        <f>B171+L167</f>
        <v>929951721</v>
      </c>
      <c r="C175" s="54">
        <f>SUM(B175*100/B210)</f>
        <v>122.22472414764086</v>
      </c>
      <c r="D175" s="55">
        <f>B175+D171</f>
        <v>1056070662</v>
      </c>
      <c r="E175" s="54">
        <f>D175*100/D210</f>
        <v>118.94225044088469</v>
      </c>
      <c r="F175" s="56">
        <f>D175+F171</f>
        <v>1190980030</v>
      </c>
      <c r="G175" s="54">
        <f>SUM(F175*100/F210)</f>
        <v>117.50288001822838</v>
      </c>
      <c r="H175" s="55">
        <f>F175+H171</f>
        <v>1336010280</v>
      </c>
      <c r="I175" s="54">
        <f>SUM(H175*100/H210)</f>
        <v>117.52288778233869</v>
      </c>
      <c r="J175" s="110">
        <f>H175+J171</f>
        <v>1472577701</v>
      </c>
      <c r="K175" s="54">
        <f>SUM(J175*100/J210)</f>
        <v>115.54819162215342</v>
      </c>
      <c r="L175" s="55">
        <f>J175+L171</f>
        <v>1590275278</v>
      </c>
      <c r="M175" s="58">
        <f>SUM(L175*100/L210)</f>
        <v>110.73727804566933</v>
      </c>
      <c r="O175" s="116">
        <f>O174/1000</f>
        <v>1.590275278</v>
      </c>
    </row>
    <row r="176" spans="1:15" ht="18" customHeight="1">
      <c r="A176" s="82"/>
      <c r="B176" s="60"/>
      <c r="C176" s="61"/>
      <c r="D176" s="60"/>
      <c r="E176" s="61"/>
      <c r="F176" s="60"/>
      <c r="G176" s="61"/>
      <c r="H176" s="60"/>
      <c r="I176" s="61"/>
      <c r="J176" s="60"/>
      <c r="K176" s="61"/>
      <c r="L176" s="60"/>
      <c r="M176" s="62"/>
      <c r="O176">
        <v>116349274</v>
      </c>
    </row>
    <row r="177" spans="1:15" ht="18" customHeight="1">
      <c r="A177" s="77"/>
      <c r="B177" s="78"/>
      <c r="C177" s="79"/>
      <c r="D177" s="78"/>
      <c r="E177" s="79"/>
      <c r="F177" s="78"/>
      <c r="G177" s="79"/>
      <c r="H177" s="78"/>
      <c r="I177" s="79"/>
      <c r="J177" s="78"/>
      <c r="K177" s="79"/>
      <c r="L177" s="78"/>
      <c r="M177" s="80"/>
      <c r="O177">
        <f>O176/1000</f>
        <v>116349.274</v>
      </c>
    </row>
    <row r="178" spans="1:15" ht="21.75" customHeight="1" thickBot="1">
      <c r="A178" s="212" t="s">
        <v>30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O178" s="116">
        <f>O177/1000</f>
        <v>116.34927400000001</v>
      </c>
    </row>
    <row r="179" spans="1:13" ht="21.75" customHeight="1" thickBot="1">
      <c r="A179" s="213">
        <v>2018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5"/>
    </row>
    <row r="180" spans="1:13" ht="21.75" customHeight="1">
      <c r="A180" s="88" t="s">
        <v>45</v>
      </c>
      <c r="B180" s="89" t="s">
        <v>7</v>
      </c>
      <c r="C180" s="90" t="s">
        <v>572</v>
      </c>
      <c r="D180" s="91" t="s">
        <v>8</v>
      </c>
      <c r="E180" s="90" t="s">
        <v>573</v>
      </c>
      <c r="F180" s="91" t="s">
        <v>9</v>
      </c>
      <c r="G180" s="90" t="s">
        <v>586</v>
      </c>
      <c r="H180" s="91" t="s">
        <v>10</v>
      </c>
      <c r="I180" s="90" t="s">
        <v>587</v>
      </c>
      <c r="J180" s="91" t="s">
        <v>11</v>
      </c>
      <c r="K180" s="90" t="s">
        <v>588</v>
      </c>
      <c r="L180" s="91" t="s">
        <v>12</v>
      </c>
      <c r="M180" s="92" t="s">
        <v>589</v>
      </c>
    </row>
    <row r="181" spans="1:13" ht="18" customHeight="1">
      <c r="A181" s="70" t="s">
        <v>32</v>
      </c>
      <c r="B181" s="200">
        <v>4044829</v>
      </c>
      <c r="C181" s="41">
        <f>SUM(B181*100/L225)</f>
        <v>43.1226948505914</v>
      </c>
      <c r="D181" s="203">
        <f>D185-B185</f>
        <v>5586015</v>
      </c>
      <c r="E181" s="41">
        <f>SUM(D181*100/B181)</f>
        <v>138.10262436310657</v>
      </c>
      <c r="F181" s="206">
        <f>F185-D185</f>
        <v>5392671</v>
      </c>
      <c r="G181" s="44">
        <f>SUM(F181*100/D181)</f>
        <v>96.53878480455208</v>
      </c>
      <c r="H181" s="209">
        <f>SUM(H185-F185)</f>
        <v>4663309</v>
      </c>
      <c r="I181" s="41">
        <f>SUM(H181*100/F181)</f>
        <v>86.47493978401427</v>
      </c>
      <c r="J181" s="209">
        <f>SUM(J185-H185)</f>
        <v>6903257</v>
      </c>
      <c r="K181" s="41">
        <f>SUM(J181*100/H181)</f>
        <v>148.03344577852337</v>
      </c>
      <c r="L181" s="209">
        <f>SUM(L185-J185)</f>
        <v>6831652</v>
      </c>
      <c r="M181" s="46">
        <f>SUM(L181*100/J181)</f>
        <v>98.96273599548735</v>
      </c>
    </row>
    <row r="182" spans="1:13" ht="20.25" customHeight="1">
      <c r="A182" s="101" t="s">
        <v>45</v>
      </c>
      <c r="B182" s="201"/>
      <c r="C182" s="102" t="s">
        <v>574</v>
      </c>
      <c r="D182" s="204"/>
      <c r="E182" s="102" t="s">
        <v>590</v>
      </c>
      <c r="F182" s="207"/>
      <c r="G182" s="103" t="s">
        <v>591</v>
      </c>
      <c r="H182" s="210"/>
      <c r="I182" s="102" t="s">
        <v>592</v>
      </c>
      <c r="J182" s="210"/>
      <c r="K182" s="102" t="s">
        <v>593</v>
      </c>
      <c r="L182" s="210"/>
      <c r="M182" s="104" t="s">
        <v>594</v>
      </c>
    </row>
    <row r="183" spans="1:13" ht="18.75" customHeight="1">
      <c r="A183" s="70" t="s">
        <v>32</v>
      </c>
      <c r="B183" s="202"/>
      <c r="C183" s="41">
        <f>SUM(B181*100/B217)</f>
        <v>101.8226393644589</v>
      </c>
      <c r="D183" s="205"/>
      <c r="E183" s="41">
        <f>SUM(D181*100/D217)</f>
        <v>122.79112310051809</v>
      </c>
      <c r="F183" s="208"/>
      <c r="G183" s="44">
        <f>SUM(F181*100/F217)</f>
        <v>109.42491497390625</v>
      </c>
      <c r="H183" s="211"/>
      <c r="I183" s="41">
        <f>SUM(H181*100/H217)</f>
        <v>135.43540046201235</v>
      </c>
      <c r="J183" s="211"/>
      <c r="K183" s="41">
        <f>SUM(J181*100/J217)</f>
        <v>145.0671848515402</v>
      </c>
      <c r="L183" s="211"/>
      <c r="M183" s="46">
        <f>SUM(L181*100/L217)</f>
        <v>145.62658860865807</v>
      </c>
    </row>
    <row r="184" spans="1:13" ht="22.5">
      <c r="A184" s="93" t="s">
        <v>13</v>
      </c>
      <c r="B184" s="94" t="s">
        <v>562</v>
      </c>
      <c r="C184" s="95" t="s">
        <v>574</v>
      </c>
      <c r="D184" s="96" t="s">
        <v>656</v>
      </c>
      <c r="E184" s="95" t="s">
        <v>575</v>
      </c>
      <c r="F184" s="96" t="s">
        <v>563</v>
      </c>
      <c r="G184" s="95" t="s">
        <v>576</v>
      </c>
      <c r="H184" s="96" t="s">
        <v>564</v>
      </c>
      <c r="I184" s="95" t="s">
        <v>577</v>
      </c>
      <c r="J184" s="96" t="s">
        <v>565</v>
      </c>
      <c r="K184" s="95" t="s">
        <v>578</v>
      </c>
      <c r="L184" s="96" t="s">
        <v>566</v>
      </c>
      <c r="M184" s="97" t="s">
        <v>579</v>
      </c>
    </row>
    <row r="185" spans="1:13" ht="21.75" customHeight="1" thickBot="1">
      <c r="A185" s="69" t="s">
        <v>33</v>
      </c>
      <c r="B185" s="53">
        <v>4044829</v>
      </c>
      <c r="C185" s="54">
        <f>SUM(B185*100/B221)</f>
        <v>101.8226393644589</v>
      </c>
      <c r="D185" s="55">
        <v>9630844</v>
      </c>
      <c r="E185" s="54">
        <f>SUM(D185*100/D221)</f>
        <v>113.01649321191833</v>
      </c>
      <c r="F185" s="56">
        <v>15023515</v>
      </c>
      <c r="G185" s="54">
        <f>SUM(F185*100/F221)</f>
        <v>111.7004911589895</v>
      </c>
      <c r="H185" s="55">
        <v>19686824</v>
      </c>
      <c r="I185" s="54">
        <f>SUM(H185*100/H221)</f>
        <v>116.53822898904151</v>
      </c>
      <c r="J185" s="57">
        <v>26590081</v>
      </c>
      <c r="K185" s="54">
        <f>SUM(J185*100/J221)</f>
        <v>122.80839639233538</v>
      </c>
      <c r="L185" s="55">
        <v>33421733</v>
      </c>
      <c r="M185" s="58">
        <f>SUM(L185*100/L221)</f>
        <v>126.87192051654769</v>
      </c>
    </row>
    <row r="186" spans="1:13" ht="21" customHeight="1" thickBot="1">
      <c r="A186" s="113" t="s">
        <v>561</v>
      </c>
      <c r="B186" s="60"/>
      <c r="C186" s="61"/>
      <c r="D186" s="60"/>
      <c r="E186" s="61"/>
      <c r="F186" s="60"/>
      <c r="G186" s="61"/>
      <c r="H186" s="60"/>
      <c r="I186" s="61"/>
      <c r="J186" s="60"/>
      <c r="K186" s="61"/>
      <c r="L186" s="60"/>
      <c r="M186" s="62"/>
    </row>
    <row r="187" spans="1:13" ht="21.75" customHeight="1" thickBot="1">
      <c r="A187" s="213">
        <v>2018</v>
      </c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5"/>
    </row>
    <row r="188" spans="1:13" ht="21.75" customHeight="1">
      <c r="A188" s="88" t="s">
        <v>45</v>
      </c>
      <c r="B188" s="98" t="s">
        <v>61</v>
      </c>
      <c r="C188" s="90" t="s">
        <v>595</v>
      </c>
      <c r="D188" s="91" t="s">
        <v>63</v>
      </c>
      <c r="E188" s="90" t="s">
        <v>596</v>
      </c>
      <c r="F188" s="91" t="s">
        <v>65</v>
      </c>
      <c r="G188" s="90" t="s">
        <v>597</v>
      </c>
      <c r="H188" s="91" t="s">
        <v>608</v>
      </c>
      <c r="I188" s="90" t="s">
        <v>598</v>
      </c>
      <c r="J188" s="91" t="s">
        <v>69</v>
      </c>
      <c r="K188" s="90" t="s">
        <v>599</v>
      </c>
      <c r="L188" s="91" t="s">
        <v>446</v>
      </c>
      <c r="M188" s="92" t="s">
        <v>600</v>
      </c>
    </row>
    <row r="189" spans="1:13" ht="16.5" customHeight="1">
      <c r="A189" s="70" t="s">
        <v>32</v>
      </c>
      <c r="B189" s="200">
        <f>SUM(B193-L185)</f>
        <v>5737882</v>
      </c>
      <c r="C189" s="41">
        <f>SUM(B189*100/L181)</f>
        <v>83.98967043403265</v>
      </c>
      <c r="D189" s="203">
        <f>SUM(D193-B193)</f>
        <v>9965728</v>
      </c>
      <c r="E189" s="41">
        <f>SUM(D189*100/B189)</f>
        <v>173.68304193080303</v>
      </c>
      <c r="F189" s="206">
        <f>SUM(F193-D193)</f>
        <v>8866783</v>
      </c>
      <c r="G189" s="44">
        <f>SUM(F189*100/D189)</f>
        <v>88.97275743427876</v>
      </c>
      <c r="H189" s="209">
        <f>SUM(H193-F193)</f>
        <v>7887384</v>
      </c>
      <c r="I189" s="41">
        <f>SUM(H189*100/F189)</f>
        <v>88.95429153955837</v>
      </c>
      <c r="J189" s="209">
        <f>SUM(J193-H193)</f>
        <v>7771641</v>
      </c>
      <c r="K189" s="41">
        <f>SUM(J189*100/H189)</f>
        <v>98.53255528068622</v>
      </c>
      <c r="L189" s="209">
        <f>SUM(L193-J193)</f>
        <v>6748387</v>
      </c>
      <c r="M189" s="46">
        <f>SUM(L189*100/J189)</f>
        <v>86.83348857725157</v>
      </c>
    </row>
    <row r="190" spans="1:13" ht="22.5" customHeight="1">
      <c r="A190" s="101" t="s">
        <v>45</v>
      </c>
      <c r="B190" s="201"/>
      <c r="C190" s="102" t="s">
        <v>601</v>
      </c>
      <c r="D190" s="204"/>
      <c r="E190" s="102" t="s">
        <v>602</v>
      </c>
      <c r="F190" s="207"/>
      <c r="G190" s="103" t="s">
        <v>603</v>
      </c>
      <c r="H190" s="210"/>
      <c r="I190" s="102" t="s">
        <v>604</v>
      </c>
      <c r="J190" s="210"/>
      <c r="K190" s="102" t="s">
        <v>605</v>
      </c>
      <c r="L190" s="210"/>
      <c r="M190" s="104" t="s">
        <v>606</v>
      </c>
    </row>
    <row r="191" spans="1:16" ht="17.25" customHeight="1">
      <c r="A191" s="70" t="s">
        <v>32</v>
      </c>
      <c r="B191" s="202"/>
      <c r="C191" s="41">
        <f>SUM(B189*100/B225)</f>
        <v>138.37825453633408</v>
      </c>
      <c r="D191" s="205"/>
      <c r="E191" s="41">
        <f>SUM(D189*100/D225)</f>
        <v>213.8762840224089</v>
      </c>
      <c r="F191" s="208"/>
      <c r="G191" s="44">
        <f>SUM(F189*100/F225)</f>
        <v>215.53664151808405</v>
      </c>
      <c r="H191" s="211"/>
      <c r="I191" s="41">
        <f>SUM(H189*100/H225)</f>
        <v>115.05884608029045</v>
      </c>
      <c r="J191" s="211"/>
      <c r="K191" s="41">
        <f>SUM(J189*100/J225)</f>
        <v>122.81827870733322</v>
      </c>
      <c r="L191" s="211"/>
      <c r="M191" s="46">
        <f>L189*100/L225</f>
        <v>71.94584328155726</v>
      </c>
      <c r="P191" s="114" t="s">
        <v>504</v>
      </c>
    </row>
    <row r="192" spans="1:13" ht="27" customHeight="1">
      <c r="A192" s="93" t="s">
        <v>13</v>
      </c>
      <c r="B192" s="94" t="s">
        <v>567</v>
      </c>
      <c r="C192" s="99" t="s">
        <v>580</v>
      </c>
      <c r="D192" s="96" t="s">
        <v>568</v>
      </c>
      <c r="E192" s="95" t="s">
        <v>581</v>
      </c>
      <c r="F192" s="96" t="s">
        <v>569</v>
      </c>
      <c r="G192" s="95" t="s">
        <v>582</v>
      </c>
      <c r="H192" s="96" t="s">
        <v>570</v>
      </c>
      <c r="I192" s="95" t="s">
        <v>583</v>
      </c>
      <c r="J192" s="96" t="s">
        <v>571</v>
      </c>
      <c r="K192" s="95" t="s">
        <v>584</v>
      </c>
      <c r="L192" s="96" t="s">
        <v>607</v>
      </c>
      <c r="M192" s="97" t="s">
        <v>585</v>
      </c>
    </row>
    <row r="193" spans="1:13" ht="21.75" customHeight="1" thickBot="1">
      <c r="A193" s="69" t="s">
        <v>33</v>
      </c>
      <c r="B193" s="53">
        <v>39159615</v>
      </c>
      <c r="C193" s="54">
        <f>SUM(B193*100/B229)</f>
        <v>128.43676683564775</v>
      </c>
      <c r="D193" s="55">
        <v>49125343</v>
      </c>
      <c r="E193" s="54">
        <f>SUM(D193*100/D229)</f>
        <v>139.76317895695888</v>
      </c>
      <c r="F193" s="56">
        <v>57992126</v>
      </c>
      <c r="G193" s="54">
        <f>SUM(F193*100/F229)</f>
        <v>147.702452741214</v>
      </c>
      <c r="H193" s="55">
        <v>65879510</v>
      </c>
      <c r="I193" s="54">
        <f>SUM(H193*100/H229)</f>
        <v>142.85021960674177</v>
      </c>
      <c r="J193" s="55">
        <v>73651151</v>
      </c>
      <c r="K193" s="54">
        <f>SUM(J193*100/J229)</f>
        <v>140.4332939122041</v>
      </c>
      <c r="L193" s="55">
        <v>80399538</v>
      </c>
      <c r="M193" s="58">
        <f>SUM(L193*100/L229)</f>
        <v>130.04275924306464</v>
      </c>
    </row>
    <row r="194" spans="1:13" ht="12.75">
      <c r="A194" s="82"/>
      <c r="B194" s="60"/>
      <c r="C194" s="61"/>
      <c r="D194" s="60"/>
      <c r="E194" s="61"/>
      <c r="F194" s="60"/>
      <c r="G194" s="61"/>
      <c r="H194" s="60"/>
      <c r="I194" s="61"/>
      <c r="J194" s="60"/>
      <c r="K194" s="61"/>
      <c r="L194" s="60"/>
      <c r="M194" s="62"/>
    </row>
    <row r="195" spans="1:13" ht="21.75" customHeight="1" thickBot="1">
      <c r="A195" s="212" t="s">
        <v>31</v>
      </c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</row>
    <row r="196" spans="1:13" ht="21.75" customHeight="1" thickBot="1">
      <c r="A196" s="213">
        <v>2018</v>
      </c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5"/>
    </row>
    <row r="197" spans="1:13" ht="22.5" customHeight="1">
      <c r="A197" s="88" t="s">
        <v>45</v>
      </c>
      <c r="B197" s="89" t="s">
        <v>7</v>
      </c>
      <c r="C197" s="90" t="s">
        <v>572</v>
      </c>
      <c r="D197" s="91" t="s">
        <v>8</v>
      </c>
      <c r="E197" s="90" t="s">
        <v>573</v>
      </c>
      <c r="F197" s="91" t="s">
        <v>9</v>
      </c>
      <c r="G197" s="90" t="s">
        <v>586</v>
      </c>
      <c r="H197" s="91" t="s">
        <v>10</v>
      </c>
      <c r="I197" s="90" t="s">
        <v>587</v>
      </c>
      <c r="J197" s="91" t="s">
        <v>11</v>
      </c>
      <c r="K197" s="90" t="s">
        <v>588</v>
      </c>
      <c r="L197" s="91" t="s">
        <v>12</v>
      </c>
      <c r="M197" s="92" t="s">
        <v>589</v>
      </c>
    </row>
    <row r="198" spans="1:13" ht="18.75" customHeight="1">
      <c r="A198" s="70" t="s">
        <v>32</v>
      </c>
      <c r="B198" s="200">
        <v>87978840</v>
      </c>
      <c r="C198" s="41">
        <f>SUM(B198*100/L242)</f>
        <v>47.646406793195595</v>
      </c>
      <c r="D198" s="203">
        <f>SUM(D202-B202)</f>
        <v>99602200</v>
      </c>
      <c r="E198" s="41">
        <f>SUM(D198*100/B198)</f>
        <v>113.211540411308</v>
      </c>
      <c r="F198" s="206">
        <f>F202-D202</f>
        <v>111960640</v>
      </c>
      <c r="G198" s="71">
        <f>SUM(F198*100/D198)</f>
        <v>112.40779822132443</v>
      </c>
      <c r="H198" s="203">
        <f>SUM(H202-F202)</f>
        <v>107716534</v>
      </c>
      <c r="I198" s="41">
        <f>SUM(H198*100/F198)</f>
        <v>96.2092874781709</v>
      </c>
      <c r="J198" s="203">
        <f>SUM(J202-H202)</f>
        <v>129200096</v>
      </c>
      <c r="K198" s="41">
        <f>SUM(J198*100/H198)</f>
        <v>119.94453516300479</v>
      </c>
      <c r="L198" s="203">
        <f>SUM(L202-J202)</f>
        <v>110393647</v>
      </c>
      <c r="M198" s="46">
        <f>SUM(L198*100/J198)</f>
        <v>85.44393573825208</v>
      </c>
    </row>
    <row r="199" spans="1:13" ht="21.75" customHeight="1">
      <c r="A199" s="101" t="s">
        <v>45</v>
      </c>
      <c r="B199" s="201"/>
      <c r="C199" s="102" t="s">
        <v>574</v>
      </c>
      <c r="D199" s="204"/>
      <c r="E199" s="102" t="s">
        <v>590</v>
      </c>
      <c r="F199" s="207"/>
      <c r="G199" s="103" t="s">
        <v>591</v>
      </c>
      <c r="H199" s="204"/>
      <c r="I199" s="102" t="s">
        <v>592</v>
      </c>
      <c r="J199" s="204"/>
      <c r="K199" s="102" t="s">
        <v>593</v>
      </c>
      <c r="L199" s="204"/>
      <c r="M199" s="104" t="s">
        <v>594</v>
      </c>
    </row>
    <row r="200" spans="1:13" ht="18.75" customHeight="1">
      <c r="A200" s="70" t="s">
        <v>32</v>
      </c>
      <c r="B200" s="202"/>
      <c r="C200" s="41">
        <f>SUM(B198*100/B234)</f>
        <v>133.52656441151117</v>
      </c>
      <c r="D200" s="205"/>
      <c r="E200" s="41">
        <f>SUM(D198*100/D234)</f>
        <v>109.81106090257032</v>
      </c>
      <c r="F200" s="208"/>
      <c r="G200" s="44">
        <f>SUM(F198*100/F234)</f>
        <v>127.26734730361466</v>
      </c>
      <c r="H200" s="205"/>
      <c r="I200" s="41">
        <f>SUM(H198*100/H234)</f>
        <v>112.75899091106282</v>
      </c>
      <c r="J200" s="205"/>
      <c r="K200" s="41">
        <f>SUM(J198*100/J234)</f>
        <v>132.47167612585847</v>
      </c>
      <c r="L200" s="205"/>
      <c r="M200" s="46">
        <f>SUM(L198*100/L234)</f>
        <v>103.36048680946915</v>
      </c>
    </row>
    <row r="201" spans="1:13" ht="21.75" customHeight="1">
      <c r="A201" s="93" t="s">
        <v>13</v>
      </c>
      <c r="B201" s="94" t="s">
        <v>562</v>
      </c>
      <c r="C201" s="95" t="s">
        <v>574</v>
      </c>
      <c r="D201" s="96" t="s">
        <v>656</v>
      </c>
      <c r="E201" s="95" t="s">
        <v>575</v>
      </c>
      <c r="F201" s="96" t="s">
        <v>563</v>
      </c>
      <c r="G201" s="95" t="s">
        <v>576</v>
      </c>
      <c r="H201" s="96" t="s">
        <v>564</v>
      </c>
      <c r="I201" s="95" t="s">
        <v>577</v>
      </c>
      <c r="J201" s="96" t="s">
        <v>565</v>
      </c>
      <c r="K201" s="95" t="s">
        <v>578</v>
      </c>
      <c r="L201" s="96" t="s">
        <v>566</v>
      </c>
      <c r="M201" s="97" t="s">
        <v>579</v>
      </c>
    </row>
    <row r="202" spans="1:13" ht="21.75" customHeight="1" thickBot="1">
      <c r="A202" s="69" t="s">
        <v>33</v>
      </c>
      <c r="B202" s="53">
        <v>87978840</v>
      </c>
      <c r="C202" s="54">
        <f>SUM(B202*100/B238)</f>
        <v>133.52656441151117</v>
      </c>
      <c r="D202" s="55">
        <v>187581040</v>
      </c>
      <c r="E202" s="54">
        <f>SUM(D202*100/D238)</f>
        <v>119.78975335319247</v>
      </c>
      <c r="F202" s="56">
        <v>299541680</v>
      </c>
      <c r="G202" s="54">
        <f>SUM(F202*100/F238)</f>
        <v>122.47953183624828</v>
      </c>
      <c r="H202" s="55">
        <v>407258214</v>
      </c>
      <c r="I202" s="54">
        <f>SUM(H202*100/H238)</f>
        <v>119.7491449355756</v>
      </c>
      <c r="J202" s="55">
        <v>536458310</v>
      </c>
      <c r="K202" s="54">
        <f>SUM(J202*100/J238)</f>
        <v>122.58453648990005</v>
      </c>
      <c r="L202" s="55">
        <v>646851957</v>
      </c>
      <c r="M202" s="58">
        <f>SUM(L202*100/L238)</f>
        <v>118.81320901914668</v>
      </c>
    </row>
    <row r="203" spans="1:13" ht="21.75" customHeight="1" thickBot="1">
      <c r="A203" s="113"/>
      <c r="B203" s="60"/>
      <c r="C203" s="61"/>
      <c r="D203" s="60"/>
      <c r="E203" s="61" t="s">
        <v>504</v>
      </c>
      <c r="F203" s="60"/>
      <c r="G203" s="61"/>
      <c r="H203" s="60"/>
      <c r="I203" s="61"/>
      <c r="J203" s="60"/>
      <c r="K203" s="61"/>
      <c r="L203" s="60"/>
      <c r="M203" s="62"/>
    </row>
    <row r="204" spans="1:13" ht="19.5" thickBot="1">
      <c r="A204" s="213">
        <v>2018</v>
      </c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5"/>
    </row>
    <row r="205" spans="1:15" ht="21.75" customHeight="1">
      <c r="A205" s="88" t="s">
        <v>45</v>
      </c>
      <c r="B205" s="98" t="s">
        <v>61</v>
      </c>
      <c r="C205" s="90" t="s">
        <v>595</v>
      </c>
      <c r="D205" s="91" t="s">
        <v>63</v>
      </c>
      <c r="E205" s="90" t="s">
        <v>596</v>
      </c>
      <c r="F205" s="91" t="s">
        <v>65</v>
      </c>
      <c r="G205" s="90" t="s">
        <v>597</v>
      </c>
      <c r="H205" s="91" t="s">
        <v>608</v>
      </c>
      <c r="I205" s="90" t="s">
        <v>598</v>
      </c>
      <c r="J205" s="91" t="s">
        <v>69</v>
      </c>
      <c r="K205" s="90" t="s">
        <v>599</v>
      </c>
      <c r="L205" s="91" t="s">
        <v>446</v>
      </c>
      <c r="M205" s="92" t="s">
        <v>600</v>
      </c>
      <c r="O205" s="116">
        <f>SUM(J206/1000000)</f>
        <v>137.618715</v>
      </c>
    </row>
    <row r="206" spans="1:13" ht="18" customHeight="1">
      <c r="A206" s="70" t="s">
        <v>32</v>
      </c>
      <c r="B206" s="200">
        <f>SUM(B210-L202)</f>
        <v>114002058</v>
      </c>
      <c r="C206" s="41">
        <f>SUM(B206*100/L198)</f>
        <v>103.26867632156404</v>
      </c>
      <c r="D206" s="203">
        <f>SUM(D210-B210)</f>
        <v>127031205</v>
      </c>
      <c r="E206" s="41">
        <f>SUM(D206*100/B206)</f>
        <v>111.4288699946101</v>
      </c>
      <c r="F206" s="206">
        <f>SUM(F210-D210)</f>
        <v>125689962</v>
      </c>
      <c r="G206" s="44">
        <f>SUM(F206*100/D206)</f>
        <v>98.94416257800593</v>
      </c>
      <c r="H206" s="209">
        <f>SUM(H210-F210)</f>
        <v>123233405</v>
      </c>
      <c r="I206" s="41">
        <f>SUM(H206*100/F206)</f>
        <v>98.04554241173213</v>
      </c>
      <c r="J206" s="209">
        <f>SUM(J210-H210)</f>
        <v>137618715</v>
      </c>
      <c r="K206" s="41">
        <f>SUM(J206*100/H206)</f>
        <v>111.67322285706543</v>
      </c>
      <c r="L206" s="209">
        <f>SUM(L210-J210)</f>
        <v>161652134</v>
      </c>
      <c r="M206" s="46">
        <f>L206*100/J206</f>
        <v>117.46377227835619</v>
      </c>
    </row>
    <row r="207" spans="1:15" ht="21.75" customHeight="1">
      <c r="A207" s="101" t="s">
        <v>45</v>
      </c>
      <c r="B207" s="201"/>
      <c r="C207" s="102" t="s">
        <v>601</v>
      </c>
      <c r="D207" s="204"/>
      <c r="E207" s="102" t="s">
        <v>602</v>
      </c>
      <c r="F207" s="207"/>
      <c r="G207" s="103" t="s">
        <v>603</v>
      </c>
      <c r="H207" s="210"/>
      <c r="I207" s="102" t="s">
        <v>604</v>
      </c>
      <c r="J207" s="210"/>
      <c r="K207" s="102" t="s">
        <v>605</v>
      </c>
      <c r="L207" s="210"/>
      <c r="M207" s="104" t="s">
        <v>606</v>
      </c>
      <c r="O207" s="116">
        <f>SUM(L206/1000000)</f>
        <v>161.652134</v>
      </c>
    </row>
    <row r="208" spans="1:13" ht="18" customHeight="1">
      <c r="A208" s="70" t="s">
        <v>32</v>
      </c>
      <c r="B208" s="202"/>
      <c r="C208" s="41">
        <f>SUM(B206*100/B242)</f>
        <v>131.516243122214</v>
      </c>
      <c r="D208" s="205"/>
      <c r="E208" s="41">
        <f>SUM(D206*100/D242)</f>
        <v>117.60527836145248</v>
      </c>
      <c r="F208" s="208"/>
      <c r="G208" s="44">
        <f>SUM(F206*100/F242)</f>
        <v>119.17379171733458</v>
      </c>
      <c r="H208" s="211"/>
      <c r="I208" s="41">
        <f>SUM(H206*100/H242)</f>
        <v>112.86570573892564</v>
      </c>
      <c r="J208" s="211"/>
      <c r="K208" s="41">
        <f>SUM(J206*100/J242)</f>
        <v>136.7342169017589</v>
      </c>
      <c r="L208" s="211"/>
      <c r="M208" s="46">
        <f>SUM(L206*100/L242)</f>
        <v>87.54540677681321</v>
      </c>
    </row>
    <row r="209" spans="1:15" ht="23.25" customHeight="1">
      <c r="A209" s="93" t="s">
        <v>13</v>
      </c>
      <c r="B209" s="94" t="s">
        <v>567</v>
      </c>
      <c r="C209" s="99" t="s">
        <v>580</v>
      </c>
      <c r="D209" s="96" t="s">
        <v>568</v>
      </c>
      <c r="E209" s="95" t="s">
        <v>581</v>
      </c>
      <c r="F209" s="96" t="s">
        <v>569</v>
      </c>
      <c r="G209" s="95" t="s">
        <v>582</v>
      </c>
      <c r="H209" s="96" t="s">
        <v>570</v>
      </c>
      <c r="I209" s="95" t="s">
        <v>583</v>
      </c>
      <c r="J209" s="96" t="s">
        <v>571</v>
      </c>
      <c r="K209" s="95" t="s">
        <v>584</v>
      </c>
      <c r="L209" s="96" t="s">
        <v>607</v>
      </c>
      <c r="M209" s="97" t="s">
        <v>585</v>
      </c>
      <c r="O209" s="115">
        <f>SUM(L210/1000000)</f>
        <v>1436.079436</v>
      </c>
    </row>
    <row r="210" spans="1:13" ht="18" customHeight="1" thickBot="1">
      <c r="A210" s="69" t="s">
        <v>33</v>
      </c>
      <c r="B210" s="53">
        <v>760854015</v>
      </c>
      <c r="C210" s="54">
        <f>SUM(B210*100/B246)</f>
        <v>120.55796759743122</v>
      </c>
      <c r="D210" s="55">
        <v>887885220</v>
      </c>
      <c r="E210" s="54">
        <f>SUM(D210*100/D246)</f>
        <v>120.12646519740845</v>
      </c>
      <c r="F210" s="56">
        <v>1013575182</v>
      </c>
      <c r="G210" s="54">
        <f>SUM(F210*100/F246)</f>
        <v>120.00750098398555</v>
      </c>
      <c r="H210" s="55">
        <v>1136808587</v>
      </c>
      <c r="I210" s="54">
        <f>SUM(H210*100/H246)</f>
        <v>119.18992889446557</v>
      </c>
      <c r="J210" s="110">
        <v>1274427302</v>
      </c>
      <c r="K210" s="54">
        <f>SUM(J210*100/J246)</f>
        <v>120.86456310302238</v>
      </c>
      <c r="L210" s="55">
        <v>1436079436</v>
      </c>
      <c r="M210" s="58">
        <f>SUM(L210*100/L246)</f>
        <v>115.8992763549407</v>
      </c>
    </row>
    <row r="211" spans="1:13" ht="18" customHeight="1">
      <c r="A211" s="82"/>
      <c r="B211" s="60"/>
      <c r="C211" s="61"/>
      <c r="D211" s="60"/>
      <c r="E211" s="61"/>
      <c r="F211" s="60"/>
      <c r="G211" s="61"/>
      <c r="H211" s="60"/>
      <c r="I211" s="61"/>
      <c r="J211" s="60"/>
      <c r="K211" s="61"/>
      <c r="L211" s="60"/>
      <c r="M211" s="62"/>
    </row>
    <row r="212" spans="1:13" ht="18" customHeight="1">
      <c r="A212" s="77"/>
      <c r="B212" s="78"/>
      <c r="C212" s="79"/>
      <c r="D212" s="78"/>
      <c r="E212" s="79"/>
      <c r="F212" s="78"/>
      <c r="G212" s="79"/>
      <c r="H212" s="78"/>
      <c r="I212" s="79"/>
      <c r="J212" s="78"/>
      <c r="K212" s="79"/>
      <c r="L212" s="78"/>
      <c r="M212" s="80"/>
    </row>
    <row r="213" spans="1:13" ht="21.75" customHeight="1">
      <c r="A213" s="216" t="s">
        <v>331</v>
      </c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</row>
    <row r="214" spans="1:13" ht="21.75" customHeight="1" thickBot="1">
      <c r="A214" s="212" t="s">
        <v>30</v>
      </c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</row>
    <row r="215" spans="1:13" ht="21.75" customHeight="1" thickBot="1">
      <c r="A215" s="213">
        <v>2017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5"/>
    </row>
    <row r="216" spans="1:13" ht="18" customHeight="1">
      <c r="A216" s="88" t="s">
        <v>45</v>
      </c>
      <c r="B216" s="89" t="s">
        <v>7</v>
      </c>
      <c r="C216" s="90" t="s">
        <v>530</v>
      </c>
      <c r="D216" s="91" t="s">
        <v>8</v>
      </c>
      <c r="E216" s="90" t="s">
        <v>526</v>
      </c>
      <c r="F216" s="91" t="s">
        <v>9</v>
      </c>
      <c r="G216" s="90" t="s">
        <v>527</v>
      </c>
      <c r="H216" s="91" t="s">
        <v>10</v>
      </c>
      <c r="I216" s="90" t="s">
        <v>507</v>
      </c>
      <c r="J216" s="91" t="s">
        <v>11</v>
      </c>
      <c r="K216" s="90" t="s">
        <v>508</v>
      </c>
      <c r="L216" s="91" t="s">
        <v>12</v>
      </c>
      <c r="M216" s="92" t="s">
        <v>509</v>
      </c>
    </row>
    <row r="217" spans="1:13" ht="20.25" customHeight="1">
      <c r="A217" s="70" t="s">
        <v>32</v>
      </c>
      <c r="B217" s="200">
        <v>3972426</v>
      </c>
      <c r="C217" s="41">
        <f>SUM(B217*100/L260)</f>
        <v>57.434032405397986</v>
      </c>
      <c r="D217" s="203">
        <f>SUM(D221-B221)</f>
        <v>4549201</v>
      </c>
      <c r="E217" s="41">
        <f>SUM(D217*100/B217)</f>
        <v>114.51946493150533</v>
      </c>
      <c r="F217" s="206">
        <f>SUM(F221-D221)</f>
        <v>4928193</v>
      </c>
      <c r="G217" s="44">
        <f>SUM(F217*100/D217)</f>
        <v>108.33095745824377</v>
      </c>
      <c r="H217" s="209">
        <f>SUM(H221-F221)</f>
        <v>3443198</v>
      </c>
      <c r="I217" s="41">
        <f>SUM(H217*100/F217)</f>
        <v>69.86735300342336</v>
      </c>
      <c r="J217" s="209">
        <f>SUM(J221-H221)</f>
        <v>4758662</v>
      </c>
      <c r="K217" s="41">
        <f>SUM(J217*100/H217)</f>
        <v>138.2047154999509</v>
      </c>
      <c r="L217" s="209">
        <f>SUM(L221-J221)</f>
        <v>4691212</v>
      </c>
      <c r="M217" s="46">
        <f>SUM(L217*100/J217)</f>
        <v>98.5825847685757</v>
      </c>
    </row>
    <row r="218" spans="1:13" ht="18.75" customHeight="1">
      <c r="A218" s="101" t="s">
        <v>45</v>
      </c>
      <c r="B218" s="201"/>
      <c r="C218" s="102" t="s">
        <v>536</v>
      </c>
      <c r="D218" s="204"/>
      <c r="E218" s="102" t="s">
        <v>531</v>
      </c>
      <c r="F218" s="207"/>
      <c r="G218" s="103" t="s">
        <v>532</v>
      </c>
      <c r="H218" s="210"/>
      <c r="I218" s="102" t="s">
        <v>533</v>
      </c>
      <c r="J218" s="210"/>
      <c r="K218" s="102" t="s">
        <v>534</v>
      </c>
      <c r="L218" s="210"/>
      <c r="M218" s="104" t="s">
        <v>535</v>
      </c>
    </row>
    <row r="219" spans="1:13" ht="18">
      <c r="A219" s="70" t="s">
        <v>32</v>
      </c>
      <c r="B219" s="202"/>
      <c r="C219" s="41">
        <f>SUM(B217*100/B252)</f>
        <v>151.08417513539828</v>
      </c>
      <c r="D219" s="205"/>
      <c r="E219" s="41">
        <f>SUM(D217*100/D252)</f>
        <v>194.18449742841764</v>
      </c>
      <c r="F219" s="208"/>
      <c r="G219" s="44">
        <f>SUM(F217*100/F252)</f>
        <v>153.91411566405188</v>
      </c>
      <c r="H219" s="211"/>
      <c r="I219" s="41">
        <f>SUM(H217*100/H252)</f>
        <v>291.0832866257331</v>
      </c>
      <c r="J219" s="211"/>
      <c r="K219" s="41">
        <f>SUM(J217*100/J252)</f>
        <v>75.60673190798933</v>
      </c>
      <c r="L219" s="211"/>
      <c r="M219" s="46">
        <f>SUM(L217*100/L252)</f>
        <v>122.72916824725762</v>
      </c>
    </row>
    <row r="220" spans="1:13" ht="21.75" customHeight="1">
      <c r="A220" s="93" t="s">
        <v>13</v>
      </c>
      <c r="B220" s="94" t="s">
        <v>510</v>
      </c>
      <c r="C220" s="95" t="s">
        <v>536</v>
      </c>
      <c r="D220" s="96" t="s">
        <v>560</v>
      </c>
      <c r="E220" s="95" t="s">
        <v>554</v>
      </c>
      <c r="F220" s="96" t="s">
        <v>511</v>
      </c>
      <c r="G220" s="95" t="s">
        <v>555</v>
      </c>
      <c r="H220" s="96" t="s">
        <v>512</v>
      </c>
      <c r="I220" s="95" t="s">
        <v>556</v>
      </c>
      <c r="J220" s="96" t="s">
        <v>513</v>
      </c>
      <c r="K220" s="95" t="s">
        <v>557</v>
      </c>
      <c r="L220" s="96" t="s">
        <v>514</v>
      </c>
      <c r="M220" s="97" t="s">
        <v>558</v>
      </c>
    </row>
    <row r="221" spans="1:13" ht="18.75" thickBot="1">
      <c r="A221" s="69" t="s">
        <v>33</v>
      </c>
      <c r="B221" s="53">
        <f>SUM(B217)</f>
        <v>3972426</v>
      </c>
      <c r="C221" s="54">
        <f>SUM(B221*100/B256)</f>
        <v>151.08417513539828</v>
      </c>
      <c r="D221" s="55">
        <v>8521627</v>
      </c>
      <c r="E221" s="54">
        <f>SUM(D221*100/D256)</f>
        <v>171.39230261619014</v>
      </c>
      <c r="F221" s="56">
        <v>13449820</v>
      </c>
      <c r="G221" s="54">
        <f>SUM(F221*100/F256)</f>
        <v>164.54569121859888</v>
      </c>
      <c r="H221" s="55">
        <v>16893018</v>
      </c>
      <c r="I221" s="54">
        <f>SUM(H221*100/H256)</f>
        <v>180.54262764749882</v>
      </c>
      <c r="J221" s="57">
        <v>21651680</v>
      </c>
      <c r="K221" s="54">
        <f>SUM(J221*100/J256)</f>
        <v>138.34259517855</v>
      </c>
      <c r="L221" s="55">
        <v>26342892</v>
      </c>
      <c r="M221" s="58">
        <f>SUM(L221*100/L256)</f>
        <v>135.27781981565516</v>
      </c>
    </row>
    <row r="222" spans="1:13" ht="21.75" customHeight="1" thickBot="1">
      <c r="A222" s="59"/>
      <c r="B222" s="60"/>
      <c r="C222" s="61"/>
      <c r="D222" s="60"/>
      <c r="E222" s="61"/>
      <c r="F222" s="60"/>
      <c r="G222" s="61"/>
      <c r="H222" s="60"/>
      <c r="I222" s="61"/>
      <c r="J222" s="60"/>
      <c r="K222" s="61"/>
      <c r="L222" s="60"/>
      <c r="M222" s="62"/>
    </row>
    <row r="223" spans="1:13" ht="21.75" customHeight="1" thickBot="1">
      <c r="A223" s="213">
        <v>2017</v>
      </c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5"/>
    </row>
    <row r="224" spans="1:13" ht="24.75" customHeight="1">
      <c r="A224" s="88" t="s">
        <v>45</v>
      </c>
      <c r="B224" s="98" t="s">
        <v>61</v>
      </c>
      <c r="C224" s="90" t="s">
        <v>515</v>
      </c>
      <c r="D224" s="91" t="s">
        <v>63</v>
      </c>
      <c r="E224" s="90" t="s">
        <v>516</v>
      </c>
      <c r="F224" s="91" t="s">
        <v>65</v>
      </c>
      <c r="G224" s="90" t="s">
        <v>517</v>
      </c>
      <c r="H224" s="91" t="s">
        <v>608</v>
      </c>
      <c r="I224" s="90" t="s">
        <v>518</v>
      </c>
      <c r="J224" s="91" t="s">
        <v>69</v>
      </c>
      <c r="K224" s="90" t="s">
        <v>519</v>
      </c>
      <c r="L224" s="91" t="s">
        <v>71</v>
      </c>
      <c r="M224" s="92" t="s">
        <v>520</v>
      </c>
    </row>
    <row r="225" spans="1:13" ht="22.5" customHeight="1">
      <c r="A225" s="70" t="s">
        <v>32</v>
      </c>
      <c r="B225" s="200">
        <f>SUM(B229-L221)</f>
        <v>4146520</v>
      </c>
      <c r="C225" s="41">
        <f>SUM(B225*100/L217)</f>
        <v>88.38909859541629</v>
      </c>
      <c r="D225" s="203">
        <f>SUM(D229-B229)</f>
        <v>4659576</v>
      </c>
      <c r="E225" s="41">
        <f>SUM(D225*100/B225)</f>
        <v>112.37317075523572</v>
      </c>
      <c r="F225" s="206">
        <f>SUM(F229-D229)</f>
        <v>4113817</v>
      </c>
      <c r="G225" s="44">
        <f>SUM(F225*100/D225)</f>
        <v>88.28736777766905</v>
      </c>
      <c r="H225" s="209">
        <f>SUM(H229-F229)</f>
        <v>6855087</v>
      </c>
      <c r="I225" s="41">
        <f>SUM(H225*100/F225)</f>
        <v>166.63568165526078</v>
      </c>
      <c r="J225" s="209">
        <f>SUM(J229-H229)</f>
        <v>6327756</v>
      </c>
      <c r="K225" s="41">
        <f>SUM(J225*100/H225)</f>
        <v>92.30744992733133</v>
      </c>
      <c r="L225" s="209">
        <f>SUM(L229-J229)</f>
        <v>9379815</v>
      </c>
      <c r="M225" s="46">
        <f>SUM(L225*100/J225)</f>
        <v>148.2328806610116</v>
      </c>
    </row>
    <row r="226" spans="1:13" ht="19.5" customHeight="1">
      <c r="A226" s="101" t="s">
        <v>45</v>
      </c>
      <c r="B226" s="201"/>
      <c r="C226" s="102" t="s">
        <v>542</v>
      </c>
      <c r="D226" s="204"/>
      <c r="E226" s="102" t="s">
        <v>543</v>
      </c>
      <c r="F226" s="207"/>
      <c r="G226" s="103" t="s">
        <v>544</v>
      </c>
      <c r="H226" s="210"/>
      <c r="I226" s="102" t="s">
        <v>545</v>
      </c>
      <c r="J226" s="210"/>
      <c r="K226" s="102" t="s">
        <v>546</v>
      </c>
      <c r="L226" s="210"/>
      <c r="M226" s="104" t="s">
        <v>547</v>
      </c>
    </row>
    <row r="227" spans="1:13" ht="27" customHeight="1">
      <c r="A227" s="70" t="s">
        <v>32</v>
      </c>
      <c r="B227" s="202"/>
      <c r="C227" s="41">
        <f>SUM(B225*100/B260)</f>
        <v>117.89388208621551</v>
      </c>
      <c r="D227" s="205"/>
      <c r="E227" s="41">
        <f>SUM(D225*100/D260)</f>
        <v>104.56503830323524</v>
      </c>
      <c r="F227" s="208"/>
      <c r="G227" s="44">
        <f>SUM(F225*100/F260)</f>
        <v>98.95696070747994</v>
      </c>
      <c r="H227" s="211"/>
      <c r="I227" s="41">
        <f>SUM(H225*100/H260)</f>
        <v>146.51763735774023</v>
      </c>
      <c r="J227" s="211"/>
      <c r="K227" s="41">
        <f>SUM(J225*100/J260)</f>
        <v>111.66566490749992</v>
      </c>
      <c r="L227" s="211"/>
      <c r="M227" s="46">
        <f>SUM(L225*100/L260)</f>
        <v>135.61501175015925</v>
      </c>
    </row>
    <row r="228" spans="1:13" ht="21.75" customHeight="1">
      <c r="A228" s="93" t="s">
        <v>13</v>
      </c>
      <c r="B228" s="94" t="s">
        <v>521</v>
      </c>
      <c r="C228" s="99" t="s">
        <v>548</v>
      </c>
      <c r="D228" s="96" t="s">
        <v>522</v>
      </c>
      <c r="E228" s="95" t="s">
        <v>549</v>
      </c>
      <c r="F228" s="96" t="s">
        <v>523</v>
      </c>
      <c r="G228" s="95" t="s">
        <v>550</v>
      </c>
      <c r="H228" s="96" t="s">
        <v>524</v>
      </c>
      <c r="I228" s="95" t="s">
        <v>551</v>
      </c>
      <c r="J228" s="96" t="s">
        <v>525</v>
      </c>
      <c r="K228" s="95" t="s">
        <v>552</v>
      </c>
      <c r="L228" s="96" t="s">
        <v>609</v>
      </c>
      <c r="M228" s="97" t="s">
        <v>559</v>
      </c>
    </row>
    <row r="229" spans="1:13" ht="18.75" thickBot="1">
      <c r="A229" s="69" t="s">
        <v>33</v>
      </c>
      <c r="B229" s="53">
        <v>30489412</v>
      </c>
      <c r="C229" s="54">
        <f>SUM(B229*100/B264)</f>
        <v>132.6183490441334</v>
      </c>
      <c r="D229" s="55">
        <v>35148988</v>
      </c>
      <c r="E229" s="54">
        <f>SUM(D229*100/D264)</f>
        <v>128.06367647771975</v>
      </c>
      <c r="F229" s="56">
        <v>39262805</v>
      </c>
      <c r="G229" s="54">
        <f>SUM(F229*100/F264)</f>
        <v>124.23495042711968</v>
      </c>
      <c r="H229" s="55">
        <v>46117892</v>
      </c>
      <c r="I229" s="54">
        <f>SUM(H229*100/H264)</f>
        <v>127.10834480723243</v>
      </c>
      <c r="J229" s="55">
        <v>52445648</v>
      </c>
      <c r="K229" s="54">
        <f>SUM(J229*100/J264)</f>
        <v>125.02226629897615</v>
      </c>
      <c r="L229" s="55">
        <v>61825463</v>
      </c>
      <c r="M229" s="58">
        <f>SUM(L229*100/L264)</f>
        <v>126.52157917066641</v>
      </c>
    </row>
    <row r="230" spans="1:13" ht="21.75" customHeight="1">
      <c r="A230" s="82"/>
      <c r="B230" s="60"/>
      <c r="C230" s="61"/>
      <c r="D230" s="60"/>
      <c r="E230" s="61"/>
      <c r="F230" s="60"/>
      <c r="G230" s="61"/>
      <c r="H230" s="60"/>
      <c r="I230" s="61"/>
      <c r="J230" s="60"/>
      <c r="K230" s="61"/>
      <c r="L230" s="60"/>
      <c r="M230" s="62"/>
    </row>
    <row r="231" spans="1:13" ht="21.75" customHeight="1" thickBot="1">
      <c r="A231" s="212" t="s">
        <v>31</v>
      </c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</row>
    <row r="232" spans="1:13" ht="22.5" customHeight="1" thickBot="1">
      <c r="A232" s="213">
        <v>2017</v>
      </c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5"/>
    </row>
    <row r="233" spans="1:13" ht="18.75" customHeight="1">
      <c r="A233" s="88" t="s">
        <v>45</v>
      </c>
      <c r="B233" s="89" t="s">
        <v>7</v>
      </c>
      <c r="C233" s="90" t="s">
        <v>530</v>
      </c>
      <c r="D233" s="91" t="s">
        <v>8</v>
      </c>
      <c r="E233" s="90" t="s">
        <v>526</v>
      </c>
      <c r="F233" s="91" t="s">
        <v>9</v>
      </c>
      <c r="G233" s="90" t="s">
        <v>527</v>
      </c>
      <c r="H233" s="91" t="s">
        <v>10</v>
      </c>
      <c r="I233" s="90" t="s">
        <v>507</v>
      </c>
      <c r="J233" s="91" t="s">
        <v>11</v>
      </c>
      <c r="K233" s="90" t="s">
        <v>508</v>
      </c>
      <c r="L233" s="91" t="s">
        <v>12</v>
      </c>
      <c r="M233" s="92" t="s">
        <v>509</v>
      </c>
    </row>
    <row r="234" spans="1:13" ht="21.75" customHeight="1">
      <c r="A234" s="70" t="s">
        <v>32</v>
      </c>
      <c r="B234" s="200">
        <v>65888642</v>
      </c>
      <c r="C234" s="41">
        <f>SUM(B234*100/L277)</f>
        <v>68.88797410427922</v>
      </c>
      <c r="D234" s="203">
        <f>SUM(D238-B238)</f>
        <v>90703249</v>
      </c>
      <c r="E234" s="41">
        <f>SUM(D234*100/B234)</f>
        <v>137.66143336206565</v>
      </c>
      <c r="F234" s="206">
        <f>SUM(F238-D238)</f>
        <v>87972793</v>
      </c>
      <c r="G234" s="71">
        <f>SUM(F234*100/D234)</f>
        <v>96.98968225493223</v>
      </c>
      <c r="H234" s="203">
        <f>SUM(H238-F238)</f>
        <v>95528111</v>
      </c>
      <c r="I234" s="41">
        <f>SUM(H234*100/F234)</f>
        <v>108.58824386762393</v>
      </c>
      <c r="J234" s="203">
        <f>SUM(J238-H238)</f>
        <v>97530355</v>
      </c>
      <c r="K234" s="41">
        <f>SUM(J234*100/H234)</f>
        <v>102.09597361346337</v>
      </c>
      <c r="L234" s="203">
        <f>SUM(L238-J238)</f>
        <v>106804496</v>
      </c>
      <c r="M234" s="46">
        <f>SUM(L234*100/J234)</f>
        <v>109.50897902504302</v>
      </c>
    </row>
    <row r="235" spans="1:13" ht="18.75" customHeight="1">
      <c r="A235" s="101" t="s">
        <v>45</v>
      </c>
      <c r="B235" s="201"/>
      <c r="C235" s="102" t="s">
        <v>536</v>
      </c>
      <c r="D235" s="204"/>
      <c r="E235" s="102" t="s">
        <v>531</v>
      </c>
      <c r="F235" s="207"/>
      <c r="G235" s="103" t="s">
        <v>532</v>
      </c>
      <c r="H235" s="204"/>
      <c r="I235" s="102" t="s">
        <v>533</v>
      </c>
      <c r="J235" s="204"/>
      <c r="K235" s="102" t="s">
        <v>534</v>
      </c>
      <c r="L235" s="204"/>
      <c r="M235" s="104" t="s">
        <v>535</v>
      </c>
    </row>
    <row r="236" spans="1:13" ht="21.75" customHeight="1">
      <c r="A236" s="70" t="s">
        <v>32</v>
      </c>
      <c r="B236" s="202"/>
      <c r="C236" s="41">
        <f>SUM(B234*100/B269)</f>
        <v>91.99571882278461</v>
      </c>
      <c r="D236" s="205"/>
      <c r="E236" s="41">
        <f>SUM(D234*100/D269)</f>
        <v>114.9316018639743</v>
      </c>
      <c r="F236" s="208"/>
      <c r="G236" s="44">
        <f>SUM(F234*100/F269)</f>
        <v>106.84027484027965</v>
      </c>
      <c r="H236" s="205"/>
      <c r="I236" s="41">
        <f>SUM(H234*100/H269)</f>
        <v>105.68953635197823</v>
      </c>
      <c r="J236" s="205"/>
      <c r="K236" s="41">
        <f>SUM(J234*100/J269)</f>
        <v>183.7290274775528</v>
      </c>
      <c r="L236" s="205"/>
      <c r="M236" s="46">
        <f>SUM(L234*100/L269)</f>
        <v>125.55711537899295</v>
      </c>
    </row>
    <row r="237" spans="1:13" ht="21.75" customHeight="1">
      <c r="A237" s="93" t="s">
        <v>13</v>
      </c>
      <c r="B237" s="94" t="s">
        <v>510</v>
      </c>
      <c r="C237" s="95" t="s">
        <v>536</v>
      </c>
      <c r="D237" s="96" t="s">
        <v>560</v>
      </c>
      <c r="E237" s="95" t="s">
        <v>537</v>
      </c>
      <c r="F237" s="96" t="s">
        <v>511</v>
      </c>
      <c r="G237" s="112" t="s">
        <v>538</v>
      </c>
      <c r="H237" s="96" t="s">
        <v>512</v>
      </c>
      <c r="I237" s="95" t="s">
        <v>539</v>
      </c>
      <c r="J237" s="96" t="s">
        <v>528</v>
      </c>
      <c r="K237" s="95" t="s">
        <v>540</v>
      </c>
      <c r="L237" s="96" t="s">
        <v>514</v>
      </c>
      <c r="M237" s="97" t="s">
        <v>541</v>
      </c>
    </row>
    <row r="238" spans="1:13" ht="21.75" customHeight="1" thickBot="1">
      <c r="A238" s="69" t="s">
        <v>33</v>
      </c>
      <c r="B238" s="53">
        <v>65888642</v>
      </c>
      <c r="C238" s="54">
        <f>SUM(B238*100/B273)</f>
        <v>91.99571882278461</v>
      </c>
      <c r="D238" s="55">
        <v>156591891</v>
      </c>
      <c r="E238" s="54">
        <f>SUM(D238*100/D273)</f>
        <v>104.01960263902231</v>
      </c>
      <c r="F238" s="56">
        <v>244564684</v>
      </c>
      <c r="G238" s="54">
        <f>SUM(F238*100/F273)</f>
        <v>105.01691572574104</v>
      </c>
      <c r="H238" s="55">
        <v>340092795</v>
      </c>
      <c r="I238" s="54">
        <f>SUM(H238*100/H273)</f>
        <v>105.20498084277558</v>
      </c>
      <c r="J238" s="55">
        <v>437623150</v>
      </c>
      <c r="K238" s="54">
        <f>SUM(J238*100/J273)</f>
        <v>116.28070326398982</v>
      </c>
      <c r="L238" s="55">
        <v>544427646</v>
      </c>
      <c r="M238" s="58">
        <f>SUM(L238*100/L273)</f>
        <v>117.99086208044781</v>
      </c>
    </row>
    <row r="239" spans="1:13" ht="13.5" thickBot="1">
      <c r="A239" s="59"/>
      <c r="B239" s="60"/>
      <c r="C239" s="61"/>
      <c r="D239" s="60"/>
      <c r="E239" s="61" t="s">
        <v>504</v>
      </c>
      <c r="F239" s="60"/>
      <c r="G239" s="61"/>
      <c r="H239" s="60"/>
      <c r="I239" s="61"/>
      <c r="J239" s="60"/>
      <c r="K239" s="61"/>
      <c r="L239" s="60"/>
      <c r="M239" s="62"/>
    </row>
    <row r="240" spans="1:13" ht="21.75" customHeight="1" thickBot="1">
      <c r="A240" s="213">
        <v>2017</v>
      </c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5"/>
    </row>
    <row r="241" spans="1:13" ht="20.25" customHeight="1">
      <c r="A241" s="88" t="s">
        <v>45</v>
      </c>
      <c r="B241" s="98" t="s">
        <v>61</v>
      </c>
      <c r="C241" s="90" t="s">
        <v>515</v>
      </c>
      <c r="D241" s="91" t="s">
        <v>63</v>
      </c>
      <c r="E241" s="90" t="s">
        <v>516</v>
      </c>
      <c r="F241" s="91" t="s">
        <v>65</v>
      </c>
      <c r="G241" s="90" t="s">
        <v>517</v>
      </c>
      <c r="H241" s="91" t="s">
        <v>67</v>
      </c>
      <c r="I241" s="90" t="s">
        <v>518</v>
      </c>
      <c r="J241" s="91" t="s">
        <v>69</v>
      </c>
      <c r="K241" s="90" t="s">
        <v>519</v>
      </c>
      <c r="L241" s="91" t="s">
        <v>447</v>
      </c>
      <c r="M241" s="92" t="s">
        <v>520</v>
      </c>
    </row>
    <row r="242" spans="1:13" ht="21.75" customHeight="1">
      <c r="A242" s="70" t="s">
        <v>32</v>
      </c>
      <c r="B242" s="200">
        <f>SUM(B246-L238)</f>
        <v>86682873</v>
      </c>
      <c r="C242" s="41">
        <f>SUM(B242*100/L234)</f>
        <v>81.16032212726326</v>
      </c>
      <c r="D242" s="203">
        <f>SUM(D246-B246)</f>
        <v>108014884</v>
      </c>
      <c r="E242" s="41">
        <f>SUM(D242*100/B242)</f>
        <v>124.60925700974401</v>
      </c>
      <c r="F242" s="206">
        <f>SUM(F246-D246)</f>
        <v>105467788</v>
      </c>
      <c r="G242" s="44">
        <f>SUM(F242*100/D242)</f>
        <v>97.64190275851243</v>
      </c>
      <c r="H242" s="209">
        <f>SUM(H246-F246)</f>
        <v>109185872</v>
      </c>
      <c r="I242" s="41">
        <f>SUM(H242*100/F242)</f>
        <v>103.52532661441614</v>
      </c>
      <c r="J242" s="209">
        <f>SUM(J246-H246)</f>
        <v>100646874</v>
      </c>
      <c r="K242" s="41">
        <f>SUM(J242*100/H242)</f>
        <v>92.17939295296374</v>
      </c>
      <c r="L242" s="209">
        <f>SUM(L246-J246)</f>
        <v>184649475</v>
      </c>
      <c r="M242" s="46">
        <f>SUM(L242*100/J242)</f>
        <v>183.46270247797264</v>
      </c>
    </row>
    <row r="243" spans="1:13" ht="18" customHeight="1">
      <c r="A243" s="101" t="s">
        <v>45</v>
      </c>
      <c r="B243" s="201"/>
      <c r="C243" s="102" t="s">
        <v>542</v>
      </c>
      <c r="D243" s="204"/>
      <c r="E243" s="102" t="s">
        <v>543</v>
      </c>
      <c r="F243" s="207"/>
      <c r="G243" s="103" t="s">
        <v>544</v>
      </c>
      <c r="H243" s="210"/>
      <c r="I243" s="102" t="s">
        <v>545</v>
      </c>
      <c r="J243" s="210"/>
      <c r="K243" s="102" t="s">
        <v>546</v>
      </c>
      <c r="L243" s="210"/>
      <c r="M243" s="104" t="s">
        <v>547</v>
      </c>
    </row>
    <row r="244" spans="1:13" ht="23.25" customHeight="1">
      <c r="A244" s="70" t="s">
        <v>32</v>
      </c>
      <c r="B244" s="202"/>
      <c r="C244" s="41">
        <f>SUM(B242*100/B277)</f>
        <v>114.60051700201234</v>
      </c>
      <c r="D244" s="205"/>
      <c r="E244" s="41">
        <f>SUM(D242*100/D277)</f>
        <v>139.7934386171095</v>
      </c>
      <c r="F244" s="208"/>
      <c r="G244" s="44">
        <f>SUM(F242*100/F277)</f>
        <v>106.53638307929171</v>
      </c>
      <c r="H244" s="211"/>
      <c r="I244" s="41">
        <f>SUM(H242*100/H277)</f>
        <v>116.9853483463385</v>
      </c>
      <c r="J244" s="211"/>
      <c r="K244" s="41">
        <f>SUM(J242*100/J277)</f>
        <v>65.66997578806875</v>
      </c>
      <c r="L244" s="211"/>
      <c r="M244" s="46">
        <f>SUM(L242*100/L277)</f>
        <v>193.0549464377905</v>
      </c>
    </row>
    <row r="245" spans="1:13" ht="21.75" customHeight="1">
      <c r="A245" s="93" t="s">
        <v>13</v>
      </c>
      <c r="B245" s="94" t="s">
        <v>521</v>
      </c>
      <c r="C245" s="100" t="s">
        <v>548</v>
      </c>
      <c r="D245" s="96" t="s">
        <v>522</v>
      </c>
      <c r="E245" s="95" t="s">
        <v>549</v>
      </c>
      <c r="F245" s="96" t="s">
        <v>523</v>
      </c>
      <c r="G245" s="95" t="s">
        <v>550</v>
      </c>
      <c r="H245" s="96" t="s">
        <v>524</v>
      </c>
      <c r="I245" s="95" t="s">
        <v>551</v>
      </c>
      <c r="J245" s="96" t="s">
        <v>529</v>
      </c>
      <c r="K245" s="95" t="s">
        <v>552</v>
      </c>
      <c r="L245" s="96" t="s">
        <v>609</v>
      </c>
      <c r="M245" s="97" t="s">
        <v>553</v>
      </c>
    </row>
    <row r="246" spans="1:13" ht="18" customHeight="1" thickBot="1">
      <c r="A246" s="69" t="s">
        <v>33</v>
      </c>
      <c r="B246" s="53">
        <v>631110519</v>
      </c>
      <c r="C246" s="54">
        <f>SUM(B246*100/B281)</f>
        <v>117.51336308651585</v>
      </c>
      <c r="D246" s="55">
        <v>739125403</v>
      </c>
      <c r="E246" s="54">
        <f>SUM(D246*100/D281)</f>
        <v>120.31568216543803</v>
      </c>
      <c r="F246" s="56">
        <v>844593191</v>
      </c>
      <c r="G246" s="54">
        <f>SUM(F246*100/F281)</f>
        <v>118.4033408987407</v>
      </c>
      <c r="H246" s="55">
        <v>953779063</v>
      </c>
      <c r="I246" s="54">
        <f>SUM(H246*100/H281)</f>
        <v>118.23927327382114</v>
      </c>
      <c r="J246" s="110">
        <v>1054425937</v>
      </c>
      <c r="K246" s="54">
        <f>SUM(J246*100/J281)</f>
        <v>109.84595671136088</v>
      </c>
      <c r="L246" s="55">
        <v>1239075412</v>
      </c>
      <c r="M246" s="58">
        <f>SUM(L246*100/L281)</f>
        <v>117.38566824687433</v>
      </c>
    </row>
    <row r="247" spans="1:13" ht="18" customHeight="1">
      <c r="A247" s="82"/>
      <c r="B247" s="60"/>
      <c r="C247" s="61"/>
      <c r="D247" s="60"/>
      <c r="E247" s="61"/>
      <c r="F247" s="60"/>
      <c r="G247" s="61"/>
      <c r="H247" s="60"/>
      <c r="I247" s="61"/>
      <c r="J247" s="60"/>
      <c r="K247" s="61"/>
      <c r="L247" s="60"/>
      <c r="M247" s="62"/>
    </row>
    <row r="248" spans="1:13" ht="21.75" customHeight="1">
      <c r="A248" s="77"/>
      <c r="B248" s="78"/>
      <c r="C248" s="79"/>
      <c r="D248" s="78"/>
      <c r="E248" s="79"/>
      <c r="F248" s="78"/>
      <c r="G248" s="79"/>
      <c r="H248" s="78"/>
      <c r="I248" s="79"/>
      <c r="J248" s="78"/>
      <c r="K248" s="79"/>
      <c r="L248" s="78"/>
      <c r="M248" s="80"/>
    </row>
    <row r="249" spans="1:13" ht="21.75" customHeight="1" thickBot="1">
      <c r="A249" s="212" t="s">
        <v>30</v>
      </c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</row>
    <row r="250" spans="1:13" ht="21.75" customHeight="1" thickBot="1">
      <c r="A250" s="213">
        <v>2016</v>
      </c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5"/>
    </row>
    <row r="251" spans="1:13" ht="18" customHeight="1">
      <c r="A251" s="88" t="s">
        <v>45</v>
      </c>
      <c r="B251" s="89" t="s">
        <v>7</v>
      </c>
      <c r="C251" s="90" t="s">
        <v>473</v>
      </c>
      <c r="D251" s="91" t="s">
        <v>8</v>
      </c>
      <c r="E251" s="90" t="s">
        <v>449</v>
      </c>
      <c r="F251" s="91" t="s">
        <v>9</v>
      </c>
      <c r="G251" s="90" t="s">
        <v>450</v>
      </c>
      <c r="H251" s="91" t="s">
        <v>10</v>
      </c>
      <c r="I251" s="90" t="s">
        <v>451</v>
      </c>
      <c r="J251" s="91" t="s">
        <v>11</v>
      </c>
      <c r="K251" s="90" t="s">
        <v>452</v>
      </c>
      <c r="L251" s="91" t="s">
        <v>12</v>
      </c>
      <c r="M251" s="92" t="s">
        <v>453</v>
      </c>
    </row>
    <row r="252" spans="1:13" ht="20.25" customHeight="1">
      <c r="A252" s="70" t="s">
        <v>32</v>
      </c>
      <c r="B252" s="200">
        <f>SUM(B256-0)</f>
        <v>2629280</v>
      </c>
      <c r="C252" s="41">
        <f>SUM(B252*100/L295)</f>
        <v>55.03424988707563</v>
      </c>
      <c r="D252" s="203">
        <f>SUM(D256-B256)</f>
        <v>2342721</v>
      </c>
      <c r="E252" s="41">
        <f>SUM(D252*100/B252)</f>
        <v>89.10123684050386</v>
      </c>
      <c r="F252" s="206">
        <f>SUM(F256-D256)</f>
        <v>3201911</v>
      </c>
      <c r="G252" s="44">
        <f>SUM(F252*100/D252)</f>
        <v>136.6748750704843</v>
      </c>
      <c r="H252" s="209">
        <f>SUM(H256-F256)</f>
        <v>1182891</v>
      </c>
      <c r="I252" s="41">
        <f>SUM(H252*100/F252)</f>
        <v>36.94328168396935</v>
      </c>
      <c r="J252" s="209">
        <f>SUM(J256-H256)</f>
        <v>6293966</v>
      </c>
      <c r="K252" s="41">
        <f>SUM(J252*100/H252)</f>
        <v>532.0833449573968</v>
      </c>
      <c r="L252" s="209">
        <f>SUM(L256-J256)</f>
        <v>3822410</v>
      </c>
      <c r="M252" s="46">
        <f>SUM(L252*100/J252)</f>
        <v>60.73134173270081</v>
      </c>
    </row>
    <row r="253" spans="1:13" ht="18.75" customHeight="1">
      <c r="A253" s="101" t="s">
        <v>45</v>
      </c>
      <c r="B253" s="201"/>
      <c r="C253" s="102" t="s">
        <v>474</v>
      </c>
      <c r="D253" s="204"/>
      <c r="E253" s="102" t="s">
        <v>475</v>
      </c>
      <c r="F253" s="207"/>
      <c r="G253" s="103" t="s">
        <v>476</v>
      </c>
      <c r="H253" s="210"/>
      <c r="I253" s="102" t="s">
        <v>477</v>
      </c>
      <c r="J253" s="210"/>
      <c r="K253" s="102" t="s">
        <v>478</v>
      </c>
      <c r="L253" s="210"/>
      <c r="M253" s="104" t="s">
        <v>479</v>
      </c>
    </row>
    <row r="254" spans="1:13" ht="18">
      <c r="A254" s="70" t="s">
        <v>32</v>
      </c>
      <c r="B254" s="202"/>
      <c r="C254" s="41">
        <f>SUM(B252*100/B287)</f>
        <v>107.64285211307968</v>
      </c>
      <c r="D254" s="205"/>
      <c r="E254" s="41">
        <f>SUM(D252*100/D287)</f>
        <v>76.93627124989533</v>
      </c>
      <c r="F254" s="208"/>
      <c r="G254" s="44">
        <f>SUM(F252*100/F287)</f>
        <v>97.1043184721991</v>
      </c>
      <c r="H254" s="211"/>
      <c r="I254" s="41">
        <f>SUM(H252*100/H287)</f>
        <v>37.472249606552644</v>
      </c>
      <c r="J254" s="211"/>
      <c r="K254" s="41">
        <f>SUM(J252*100/J287)</f>
        <v>170.10020128902812</v>
      </c>
      <c r="L254" s="211"/>
      <c r="M254" s="46">
        <f>SUM(L252*100/L287)</f>
        <v>107.46416277471832</v>
      </c>
    </row>
    <row r="255" spans="1:13" ht="21.75" customHeight="1">
      <c r="A255" s="93" t="s">
        <v>13</v>
      </c>
      <c r="B255" s="94" t="s">
        <v>454</v>
      </c>
      <c r="C255" s="95" t="s">
        <v>474</v>
      </c>
      <c r="D255" s="96" t="s">
        <v>502</v>
      </c>
      <c r="E255" s="95" t="s">
        <v>480</v>
      </c>
      <c r="F255" s="96" t="s">
        <v>455</v>
      </c>
      <c r="G255" s="95" t="s">
        <v>481</v>
      </c>
      <c r="H255" s="96" t="s">
        <v>456</v>
      </c>
      <c r="I255" s="95" t="s">
        <v>482</v>
      </c>
      <c r="J255" s="96" t="s">
        <v>457</v>
      </c>
      <c r="K255" s="95" t="s">
        <v>483</v>
      </c>
      <c r="L255" s="96" t="s">
        <v>458</v>
      </c>
      <c r="M255" s="97" t="s">
        <v>484</v>
      </c>
    </row>
    <row r="256" spans="1:13" ht="18.75" thickBot="1">
      <c r="A256" s="69" t="s">
        <v>33</v>
      </c>
      <c r="B256" s="53">
        <v>2629280</v>
      </c>
      <c r="C256" s="54">
        <f>SUM(B256*100/B291)</f>
        <v>107.64285211307968</v>
      </c>
      <c r="D256" s="55">
        <v>4972001</v>
      </c>
      <c r="E256" s="54">
        <f>SUM(D256*100/D291)</f>
        <v>90.60410805357742</v>
      </c>
      <c r="F256" s="56">
        <v>8173912</v>
      </c>
      <c r="G256" s="54">
        <f>SUM(F256*100/F291)</f>
        <v>93.04391893276315</v>
      </c>
      <c r="H256" s="55">
        <v>9356803</v>
      </c>
      <c r="I256" s="54">
        <f>SUM(H256*100/H291)</f>
        <v>78.35392333899081</v>
      </c>
      <c r="J256" s="57">
        <v>15650769</v>
      </c>
      <c r="K256" s="54">
        <f>SUM(J256*100/J291)</f>
        <v>100.05690496812785</v>
      </c>
      <c r="L256" s="55">
        <v>19473179</v>
      </c>
      <c r="M256" s="58">
        <f>SUM(L256*100/L291)</f>
        <v>101.42923114297238</v>
      </c>
    </row>
    <row r="257" spans="1:13" ht="21.75" customHeight="1" thickBot="1">
      <c r="A257" s="59"/>
      <c r="B257" s="60"/>
      <c r="C257" s="61"/>
      <c r="D257" s="60"/>
      <c r="E257" s="61"/>
      <c r="F257" s="60"/>
      <c r="G257" s="61"/>
      <c r="H257" s="60"/>
      <c r="I257" s="61"/>
      <c r="J257" s="60"/>
      <c r="K257" s="61"/>
      <c r="L257" s="60"/>
      <c r="M257" s="62"/>
    </row>
    <row r="258" spans="1:13" ht="21.75" customHeight="1" thickBot="1">
      <c r="A258" s="213">
        <v>2016</v>
      </c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5"/>
    </row>
    <row r="259" spans="1:13" ht="16.5" customHeight="1">
      <c r="A259" s="88" t="s">
        <v>45</v>
      </c>
      <c r="B259" s="98" t="s">
        <v>61</v>
      </c>
      <c r="C259" s="90" t="s">
        <v>459</v>
      </c>
      <c r="D259" s="91" t="s">
        <v>63</v>
      </c>
      <c r="E259" s="90" t="s">
        <v>460</v>
      </c>
      <c r="F259" s="91" t="s">
        <v>65</v>
      </c>
      <c r="G259" s="90" t="s">
        <v>461</v>
      </c>
      <c r="H259" s="91" t="s">
        <v>67</v>
      </c>
      <c r="I259" s="90" t="s">
        <v>462</v>
      </c>
      <c r="J259" s="91" t="s">
        <v>69</v>
      </c>
      <c r="K259" s="90" t="s">
        <v>463</v>
      </c>
      <c r="L259" s="91" t="s">
        <v>388</v>
      </c>
      <c r="M259" s="92" t="s">
        <v>464</v>
      </c>
    </row>
    <row r="260" spans="1:13" ht="22.5" customHeight="1">
      <c r="A260" s="70" t="s">
        <v>32</v>
      </c>
      <c r="B260" s="200">
        <f>SUM(B264-L256)</f>
        <v>3517163</v>
      </c>
      <c r="C260" s="41">
        <f>SUM(B260*100/L252)</f>
        <v>92.01427894966788</v>
      </c>
      <c r="D260" s="203">
        <f>SUM(D264-B264)</f>
        <v>4456151</v>
      </c>
      <c r="E260" s="41">
        <f>SUM(D260*100/L252)</f>
        <v>116.57961861757373</v>
      </c>
      <c r="F260" s="206">
        <f>SUM(F264-D264)</f>
        <v>4157178</v>
      </c>
      <c r="G260" s="44">
        <f>SUM(F260*100/D260)</f>
        <v>93.2907794192791</v>
      </c>
      <c r="H260" s="209">
        <f>SUM(H264-F264)</f>
        <v>4678677</v>
      </c>
      <c r="I260" s="41">
        <f>SUM(H260*100/F260)</f>
        <v>112.54454343788022</v>
      </c>
      <c r="J260" s="209">
        <f>SUM(J264-H264)</f>
        <v>5666698</v>
      </c>
      <c r="K260" s="41">
        <f>SUM(J260*100/H260)</f>
        <v>121.11752959223301</v>
      </c>
      <c r="L260" s="209">
        <f>SUM(L264-J264)</f>
        <v>6916502</v>
      </c>
      <c r="M260" s="46">
        <f>SUM(L260*100/J260)</f>
        <v>122.0552427533636</v>
      </c>
    </row>
    <row r="261" spans="1:13" ht="17.25" customHeight="1">
      <c r="A261" s="101" t="s">
        <v>45</v>
      </c>
      <c r="B261" s="201"/>
      <c r="C261" s="102" t="s">
        <v>485</v>
      </c>
      <c r="D261" s="204"/>
      <c r="E261" s="102" t="s">
        <v>486</v>
      </c>
      <c r="F261" s="207"/>
      <c r="G261" s="103" t="s">
        <v>487</v>
      </c>
      <c r="H261" s="210"/>
      <c r="I261" s="102" t="s">
        <v>488</v>
      </c>
      <c r="J261" s="210"/>
      <c r="K261" s="102" t="s">
        <v>489</v>
      </c>
      <c r="L261" s="210"/>
      <c r="M261" s="104" t="s">
        <v>490</v>
      </c>
    </row>
    <row r="262" spans="1:13" ht="18">
      <c r="A262" s="70" t="s">
        <v>32</v>
      </c>
      <c r="B262" s="202"/>
      <c r="C262" s="41">
        <f>SUM(B260*100/B295)</f>
        <v>91.98597860751661</v>
      </c>
      <c r="D262" s="205"/>
      <c r="E262" s="41">
        <f>SUM(D260*100/D295)</f>
        <v>116.23405552857315</v>
      </c>
      <c r="F262" s="208"/>
      <c r="G262" s="44">
        <f>SUM(F260*100/F295)</f>
        <v>115.19487522521199</v>
      </c>
      <c r="H262" s="211"/>
      <c r="I262" s="41">
        <f>SUM(H260*100/H295)</f>
        <v>129.45510276190873</v>
      </c>
      <c r="J262" s="211"/>
      <c r="K262" s="41">
        <f>SUM(J260*100/J295)</f>
        <v>162.70397582194005</v>
      </c>
      <c r="L262" s="211"/>
      <c r="M262" s="46">
        <f>SUM(L260*100/L295)</f>
        <v>144.7713820560984</v>
      </c>
    </row>
    <row r="263" spans="1:13" ht="21.75" customHeight="1">
      <c r="A263" s="93" t="s">
        <v>13</v>
      </c>
      <c r="B263" s="94" t="s">
        <v>465</v>
      </c>
      <c r="C263" s="99" t="s">
        <v>491</v>
      </c>
      <c r="D263" s="96" t="s">
        <v>466</v>
      </c>
      <c r="E263" s="95" t="s">
        <v>492</v>
      </c>
      <c r="F263" s="96" t="s">
        <v>467</v>
      </c>
      <c r="G263" s="95" t="s">
        <v>493</v>
      </c>
      <c r="H263" s="96" t="s">
        <v>468</v>
      </c>
      <c r="I263" s="95" t="s">
        <v>494</v>
      </c>
      <c r="J263" s="96" t="s">
        <v>469</v>
      </c>
      <c r="K263" s="95" t="s">
        <v>495</v>
      </c>
      <c r="L263" s="96" t="s">
        <v>470</v>
      </c>
      <c r="M263" s="97" t="s">
        <v>496</v>
      </c>
    </row>
    <row r="264" spans="1:13" ht="18.75" thickBot="1">
      <c r="A264" s="69" t="s">
        <v>33</v>
      </c>
      <c r="B264" s="53">
        <v>22990342</v>
      </c>
      <c r="C264" s="54">
        <f>SUM(B264*100/B299)</f>
        <v>99.86088313236213</v>
      </c>
      <c r="D264" s="55">
        <v>27446493</v>
      </c>
      <c r="E264" s="54">
        <f>SUM(D264*100/D299)</f>
        <v>102.19818973267346</v>
      </c>
      <c r="F264" s="56">
        <v>31603671</v>
      </c>
      <c r="G264" s="54">
        <f>SUM(F264*100/F299)</f>
        <v>103.73775240714203</v>
      </c>
      <c r="H264" s="55">
        <v>36282348</v>
      </c>
      <c r="I264" s="54">
        <f>SUM(H264*100/H299)</f>
        <v>106.46510968292381</v>
      </c>
      <c r="J264" s="55">
        <v>41949046</v>
      </c>
      <c r="K264" s="54">
        <f>SUM(J264*100/J299)</f>
        <v>111.67970522489743</v>
      </c>
      <c r="L264" s="55">
        <v>48865548</v>
      </c>
      <c r="M264" s="58">
        <f>SUM(L264*100/L299)</f>
        <v>115.41373061506833</v>
      </c>
    </row>
    <row r="265" spans="1:13" ht="21.75" customHeight="1">
      <c r="A265" s="82"/>
      <c r="B265" s="60"/>
      <c r="C265" s="61"/>
      <c r="D265" s="60"/>
      <c r="E265" s="61"/>
      <c r="F265" s="60"/>
      <c r="G265" s="61"/>
      <c r="H265" s="60"/>
      <c r="I265" s="61"/>
      <c r="J265" s="60"/>
      <c r="K265" s="61"/>
      <c r="L265" s="60"/>
      <c r="M265" s="62"/>
    </row>
    <row r="266" spans="1:13" ht="21.75" customHeight="1" thickBot="1">
      <c r="A266" s="212" t="s">
        <v>31</v>
      </c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</row>
    <row r="267" spans="1:13" ht="22.5" customHeight="1" thickBot="1">
      <c r="A267" s="213">
        <v>2016</v>
      </c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5"/>
    </row>
    <row r="268" spans="1:13" ht="18.75" customHeight="1">
      <c r="A268" s="88" t="s">
        <v>45</v>
      </c>
      <c r="B268" s="89" t="s">
        <v>7</v>
      </c>
      <c r="C268" s="90" t="s">
        <v>473</v>
      </c>
      <c r="D268" s="91" t="s">
        <v>8</v>
      </c>
      <c r="E268" s="90" t="s">
        <v>449</v>
      </c>
      <c r="F268" s="91" t="s">
        <v>9</v>
      </c>
      <c r="G268" s="90" t="s">
        <v>450</v>
      </c>
      <c r="H268" s="91" t="s">
        <v>10</v>
      </c>
      <c r="I268" s="90" t="s">
        <v>451</v>
      </c>
      <c r="J268" s="91" t="s">
        <v>11</v>
      </c>
      <c r="K268" s="90" t="s">
        <v>452</v>
      </c>
      <c r="L268" s="91" t="s">
        <v>12</v>
      </c>
      <c r="M268" s="92" t="s">
        <v>453</v>
      </c>
    </row>
    <row r="269" spans="1:13" ht="21.75" customHeight="1">
      <c r="A269" s="70" t="s">
        <v>32</v>
      </c>
      <c r="B269" s="200">
        <f>SUM(B273)</f>
        <v>71621422</v>
      </c>
      <c r="C269" s="41">
        <f>SUM(B269*100/L312)</f>
        <v>63.40502872632529</v>
      </c>
      <c r="D269" s="203">
        <f>SUM(D273-B273)</f>
        <v>78919329</v>
      </c>
      <c r="E269" s="41">
        <f>SUM(D269*100/B269)</f>
        <v>110.18955892833293</v>
      </c>
      <c r="F269" s="206">
        <f>SUM(F273-D273)</f>
        <v>82340478</v>
      </c>
      <c r="G269" s="71">
        <f>SUM(F269*100/D269)</f>
        <v>104.33499504284939</v>
      </c>
      <c r="H269" s="203">
        <f>SUM(H273-F273)</f>
        <v>90385590</v>
      </c>
      <c r="I269" s="41">
        <f>SUM(H269*100/F269)</f>
        <v>109.7705432314833</v>
      </c>
      <c r="J269" s="203">
        <f>SUM(J273-H273)</f>
        <v>53083803</v>
      </c>
      <c r="K269" s="41">
        <f>SUM(J269*100/H269)</f>
        <v>58.73038279663827</v>
      </c>
      <c r="L269" s="203">
        <f>SUM(L273-J273)</f>
        <v>85064471</v>
      </c>
      <c r="M269" s="46">
        <f>SUM(L269*100/J269)</f>
        <v>160.2456233212982</v>
      </c>
    </row>
    <row r="270" spans="1:13" ht="18.75" customHeight="1">
      <c r="A270" s="101" t="s">
        <v>45</v>
      </c>
      <c r="B270" s="201"/>
      <c r="C270" s="102" t="s">
        <v>474</v>
      </c>
      <c r="D270" s="204"/>
      <c r="E270" s="102" t="s">
        <v>475</v>
      </c>
      <c r="F270" s="207"/>
      <c r="G270" s="103" t="s">
        <v>476</v>
      </c>
      <c r="H270" s="204"/>
      <c r="I270" s="102" t="s">
        <v>477</v>
      </c>
      <c r="J270" s="204"/>
      <c r="K270" s="102" t="s">
        <v>478</v>
      </c>
      <c r="L270" s="204"/>
      <c r="M270" s="104" t="s">
        <v>479</v>
      </c>
    </row>
    <row r="271" spans="1:13" ht="21.75" customHeight="1">
      <c r="A271" s="70" t="s">
        <v>32</v>
      </c>
      <c r="B271" s="202"/>
      <c r="C271" s="41">
        <f>SUM(B269*100/B304)</f>
        <v>112.88739609663877</v>
      </c>
      <c r="D271" s="205"/>
      <c r="E271" s="41">
        <f>SUM(D269*100/D304)</f>
        <v>122.06895930888211</v>
      </c>
      <c r="F271" s="208"/>
      <c r="G271" s="44">
        <f>SUM(F269*100/F304)</f>
        <v>109.33896177402485</v>
      </c>
      <c r="H271" s="205"/>
      <c r="I271" s="41">
        <f>SUM(H269*100/H304)</f>
        <v>123.38978137237237</v>
      </c>
      <c r="J271" s="205"/>
      <c r="K271" s="41">
        <f>SUM(J269*100/J304)</f>
        <v>73.29877251992805</v>
      </c>
      <c r="L271" s="205"/>
      <c r="M271" s="46">
        <f>SUM(L269*100/L304)</f>
        <v>117.04460620866847</v>
      </c>
    </row>
    <row r="272" spans="1:13" ht="21.75" customHeight="1">
      <c r="A272" s="93" t="s">
        <v>13</v>
      </c>
      <c r="B272" s="94" t="s">
        <v>454</v>
      </c>
      <c r="C272" s="95" t="s">
        <v>474</v>
      </c>
      <c r="D272" s="96" t="s">
        <v>502</v>
      </c>
      <c r="E272" s="95" t="s">
        <v>497</v>
      </c>
      <c r="F272" s="96" t="s">
        <v>455</v>
      </c>
      <c r="G272" s="112" t="s">
        <v>503</v>
      </c>
      <c r="H272" s="96" t="s">
        <v>456</v>
      </c>
      <c r="I272" s="95" t="s">
        <v>498</v>
      </c>
      <c r="J272" s="96" t="s">
        <v>471</v>
      </c>
      <c r="K272" s="95" t="s">
        <v>499</v>
      </c>
      <c r="L272" s="96" t="s">
        <v>458</v>
      </c>
      <c r="M272" s="97" t="s">
        <v>500</v>
      </c>
    </row>
    <row r="273" spans="1:13" ht="21.75" customHeight="1" thickBot="1">
      <c r="A273" s="69" t="s">
        <v>33</v>
      </c>
      <c r="B273" s="53">
        <v>71621422</v>
      </c>
      <c r="C273" s="54">
        <f>SUM(B273*100/B308)</f>
        <v>112.88739609663877</v>
      </c>
      <c r="D273" s="55">
        <v>150540751</v>
      </c>
      <c r="E273" s="54">
        <f>SUM(D273*100/D308)</f>
        <v>117.52141392403847</v>
      </c>
      <c r="F273" s="56">
        <v>232881229</v>
      </c>
      <c r="G273" s="54">
        <f>SUM(F273*100/F308)</f>
        <v>114.49197313883423</v>
      </c>
      <c r="H273" s="55">
        <v>323266819</v>
      </c>
      <c r="I273" s="54">
        <f>SUM(H273*100/H308)</f>
        <v>116.84790565915154</v>
      </c>
      <c r="J273" s="55">
        <v>376350622</v>
      </c>
      <c r="K273" s="54">
        <f>SUM(J273*100/J308)</f>
        <v>107.81300552481513</v>
      </c>
      <c r="L273" s="55">
        <v>461415093</v>
      </c>
      <c r="M273" s="58">
        <f>SUM(L273*100/L308)</f>
        <v>109.40380129354453</v>
      </c>
    </row>
    <row r="274" spans="1:13" ht="13.5" thickBot="1">
      <c r="A274" s="59"/>
      <c r="B274" s="60"/>
      <c r="C274" s="61"/>
      <c r="D274" s="60"/>
      <c r="E274" s="61"/>
      <c r="F274" s="60"/>
      <c r="G274" s="61"/>
      <c r="H274" s="60"/>
      <c r="I274" s="61"/>
      <c r="J274" s="60"/>
      <c r="K274" s="61"/>
      <c r="L274" s="60"/>
      <c r="M274" s="62"/>
    </row>
    <row r="275" spans="1:13" ht="21.75" customHeight="1" thickBot="1">
      <c r="A275" s="213">
        <v>2016</v>
      </c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5"/>
    </row>
    <row r="276" spans="1:13" ht="18" customHeight="1">
      <c r="A276" s="88" t="s">
        <v>45</v>
      </c>
      <c r="B276" s="98" t="s">
        <v>61</v>
      </c>
      <c r="C276" s="90" t="s">
        <v>459</v>
      </c>
      <c r="D276" s="91" t="s">
        <v>63</v>
      </c>
      <c r="E276" s="90" t="s">
        <v>460</v>
      </c>
      <c r="F276" s="91" t="s">
        <v>65</v>
      </c>
      <c r="G276" s="90" t="s">
        <v>461</v>
      </c>
      <c r="H276" s="91" t="s">
        <v>67</v>
      </c>
      <c r="I276" s="90" t="s">
        <v>462</v>
      </c>
      <c r="J276" s="91" t="s">
        <v>69</v>
      </c>
      <c r="K276" s="90" t="s">
        <v>463</v>
      </c>
      <c r="L276" s="91" t="s">
        <v>390</v>
      </c>
      <c r="M276" s="92" t="s">
        <v>464</v>
      </c>
    </row>
    <row r="277" spans="1:13" ht="21.75" customHeight="1">
      <c r="A277" s="70" t="s">
        <v>32</v>
      </c>
      <c r="B277" s="200">
        <f>SUM(B281-L273)</f>
        <v>75639164</v>
      </c>
      <c r="C277" s="41">
        <f>SUM(B277*100/L269)</f>
        <v>88.91980765976902</v>
      </c>
      <c r="D277" s="203">
        <f>SUM(D281-B281)</f>
        <v>77267492</v>
      </c>
      <c r="E277" s="41">
        <f>SUM(D277*100/B277)</f>
        <v>102.15275779621255</v>
      </c>
      <c r="F277" s="206">
        <f>SUM(F281-D281)</f>
        <v>98996967</v>
      </c>
      <c r="G277" s="44">
        <f>SUM(F277*100/D277)</f>
        <v>128.12240236812656</v>
      </c>
      <c r="H277" s="209">
        <f>SUM(H281-F281)</f>
        <v>93332946</v>
      </c>
      <c r="I277" s="41">
        <f>SUM(H277*100/F277)</f>
        <v>94.27859138351178</v>
      </c>
      <c r="J277" s="209">
        <f>SUM(J281-H281)</f>
        <v>153261628</v>
      </c>
      <c r="K277" s="41">
        <f>SUM(J277*100/H277)</f>
        <v>164.2095686125669</v>
      </c>
      <c r="L277" s="209">
        <f>SUM(L281-J281)</f>
        <v>95646073</v>
      </c>
      <c r="M277" s="46">
        <f>SUM(L277*100/J277)</f>
        <v>62.40705794929961</v>
      </c>
    </row>
    <row r="278" spans="1:13" ht="18" customHeight="1">
      <c r="A278" s="101" t="s">
        <v>45</v>
      </c>
      <c r="B278" s="201"/>
      <c r="C278" s="102" t="s">
        <v>485</v>
      </c>
      <c r="D278" s="204"/>
      <c r="E278" s="102" t="s">
        <v>486</v>
      </c>
      <c r="F278" s="207"/>
      <c r="G278" s="103" t="s">
        <v>487</v>
      </c>
      <c r="H278" s="210"/>
      <c r="I278" s="102" t="s">
        <v>488</v>
      </c>
      <c r="J278" s="210"/>
      <c r="K278" s="102" t="s">
        <v>489</v>
      </c>
      <c r="L278" s="210"/>
      <c r="M278" s="104" t="s">
        <v>490</v>
      </c>
    </row>
    <row r="279" spans="1:13" ht="25.5" customHeight="1">
      <c r="A279" s="70" t="s">
        <v>32</v>
      </c>
      <c r="B279" s="202"/>
      <c r="C279" s="41">
        <f>SUM(B277*100/B312)</f>
        <v>105.66203036556924</v>
      </c>
      <c r="D279" s="205"/>
      <c r="E279" s="41">
        <f>SUM(D277*100/D312)</f>
        <v>112.25818541211358</v>
      </c>
      <c r="F279" s="208"/>
      <c r="G279" s="44">
        <f>SUM(F277*100/F312)</f>
        <v>130.71031202735304</v>
      </c>
      <c r="H279" s="211"/>
      <c r="I279" s="41">
        <f>SUM(H277*100/H312)</f>
        <v>107.81738093475053</v>
      </c>
      <c r="J279" s="211"/>
      <c r="K279" s="41">
        <f>SUM(J277*100/J312)</f>
        <v>176.52129947689392</v>
      </c>
      <c r="L279" s="211"/>
      <c r="M279" s="46">
        <f>SUM(L277*100/L312)</f>
        <v>84.67357721723545</v>
      </c>
    </row>
    <row r="280" spans="1:13" ht="18" customHeight="1">
      <c r="A280" s="93" t="s">
        <v>13</v>
      </c>
      <c r="B280" s="94" t="s">
        <v>465</v>
      </c>
      <c r="C280" s="100" t="s">
        <v>491</v>
      </c>
      <c r="D280" s="96" t="s">
        <v>466</v>
      </c>
      <c r="E280" s="95" t="s">
        <v>492</v>
      </c>
      <c r="F280" s="96" t="s">
        <v>467</v>
      </c>
      <c r="G280" s="95" t="s">
        <v>493</v>
      </c>
      <c r="H280" s="96" t="s">
        <v>468</v>
      </c>
      <c r="I280" s="95" t="s">
        <v>494</v>
      </c>
      <c r="J280" s="96" t="s">
        <v>472</v>
      </c>
      <c r="K280" s="95" t="s">
        <v>495</v>
      </c>
      <c r="L280" s="96" t="s">
        <v>470</v>
      </c>
      <c r="M280" s="97" t="s">
        <v>501</v>
      </c>
    </row>
    <row r="281" spans="1:13" ht="18" customHeight="1" thickBot="1">
      <c r="A281" s="69" t="s">
        <v>33</v>
      </c>
      <c r="B281" s="53">
        <v>537054257</v>
      </c>
      <c r="C281" s="54">
        <f>SUM(B281*100/B316)</f>
        <v>108.86085292293735</v>
      </c>
      <c r="D281" s="55">
        <v>614321749</v>
      </c>
      <c r="E281" s="54">
        <f>SUM(D281*100/D316)</f>
        <v>109.2768104328703</v>
      </c>
      <c r="F281" s="56">
        <v>713318716</v>
      </c>
      <c r="G281" s="54">
        <f>SUM(F281*100/F316)</f>
        <v>111.8215722545493</v>
      </c>
      <c r="H281" s="55">
        <v>806651662</v>
      </c>
      <c r="I281" s="54">
        <f>SUM(H281*100/H316)</f>
        <v>111.34312025818299</v>
      </c>
      <c r="J281" s="55">
        <v>959913290</v>
      </c>
      <c r="K281" s="54">
        <f>SUM(J281*100/J316)</f>
        <v>118.3183521558043</v>
      </c>
      <c r="L281" s="55">
        <v>1055559363</v>
      </c>
      <c r="M281" s="58">
        <f>SUM(L281*100/L316)</f>
        <v>114.20643116367988</v>
      </c>
    </row>
    <row r="282" spans="1:13" ht="18" customHeight="1">
      <c r="A282" s="83"/>
      <c r="B282" s="60"/>
      <c r="C282" s="61"/>
      <c r="D282" s="60"/>
      <c r="E282" s="61"/>
      <c r="F282" s="60"/>
      <c r="G282" s="61"/>
      <c r="H282" s="60"/>
      <c r="I282" s="61"/>
      <c r="J282" s="60"/>
      <c r="K282" s="61"/>
      <c r="L282" s="60"/>
      <c r="M282" s="62"/>
    </row>
    <row r="283" spans="1:13" ht="14.25" customHeight="1">
      <c r="A283" s="77"/>
      <c r="B283" s="78"/>
      <c r="C283" s="79"/>
      <c r="D283" s="78"/>
      <c r="E283" s="79"/>
      <c r="F283" s="78"/>
      <c r="G283" s="79"/>
      <c r="H283" s="78"/>
      <c r="I283" s="79"/>
      <c r="J283" s="78"/>
      <c r="K283" s="79"/>
      <c r="L283" s="78"/>
      <c r="M283" s="80"/>
    </row>
    <row r="284" spans="1:13" ht="18.75" customHeight="1" thickBot="1">
      <c r="A284" s="212" t="s">
        <v>30</v>
      </c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</row>
    <row r="285" spans="1:13" ht="21" customHeight="1" thickBot="1">
      <c r="A285" s="217">
        <v>2015</v>
      </c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9"/>
    </row>
    <row r="286" spans="1:13" ht="22.5">
      <c r="A286" s="34" t="s">
        <v>45</v>
      </c>
      <c r="B286" s="35" t="s">
        <v>7</v>
      </c>
      <c r="C286" s="36" t="s">
        <v>415</v>
      </c>
      <c r="D286" s="37" t="s">
        <v>8</v>
      </c>
      <c r="E286" s="36" t="s">
        <v>391</v>
      </c>
      <c r="F286" s="37" t="s">
        <v>9</v>
      </c>
      <c r="G286" s="36" t="s">
        <v>392</v>
      </c>
      <c r="H286" s="37" t="s">
        <v>10</v>
      </c>
      <c r="I286" s="36" t="s">
        <v>393</v>
      </c>
      <c r="J286" s="37" t="s">
        <v>11</v>
      </c>
      <c r="K286" s="36" t="s">
        <v>394</v>
      </c>
      <c r="L286" s="37" t="s">
        <v>12</v>
      </c>
      <c r="M286" s="38" t="s">
        <v>395</v>
      </c>
    </row>
    <row r="287" spans="1:13" ht="18">
      <c r="A287" s="70" t="s">
        <v>32</v>
      </c>
      <c r="B287" s="200">
        <v>2442596</v>
      </c>
      <c r="C287" s="41">
        <f>SUM(B287*100/L330)</f>
        <v>52.45554231959707</v>
      </c>
      <c r="D287" s="203">
        <f>SUM(D291-B291)</f>
        <v>3045015</v>
      </c>
      <c r="E287" s="41">
        <f>SUM(D287*100/B287)</f>
        <v>124.66306339648473</v>
      </c>
      <c r="F287" s="206">
        <f>SUM(F291-D291)</f>
        <v>3297393</v>
      </c>
      <c r="G287" s="44">
        <f>SUM(F287*100/D287)</f>
        <v>108.28823503332495</v>
      </c>
      <c r="H287" s="209">
        <f>SUM(H291-F291)</f>
        <v>3156712</v>
      </c>
      <c r="I287" s="41">
        <f>SUM(H287*100/F287)</f>
        <v>95.73356891338096</v>
      </c>
      <c r="J287" s="209">
        <f>SUM(J291-H291)</f>
        <v>3700152</v>
      </c>
      <c r="K287" s="41">
        <f>SUM(J287*100/H287)</f>
        <v>117.2153810673891</v>
      </c>
      <c r="L287" s="209">
        <f>SUM(L291-J291)</f>
        <v>3556916</v>
      </c>
      <c r="M287" s="46">
        <f>SUM(L287*100/J287)</f>
        <v>96.12891578508126</v>
      </c>
    </row>
    <row r="288" spans="1:20" ht="22.5">
      <c r="A288" s="72" t="s">
        <v>45</v>
      </c>
      <c r="B288" s="201"/>
      <c r="C288" s="73" t="s">
        <v>416</v>
      </c>
      <c r="D288" s="204"/>
      <c r="E288" s="73" t="s">
        <v>417</v>
      </c>
      <c r="F288" s="207"/>
      <c r="G288" s="75" t="s">
        <v>418</v>
      </c>
      <c r="H288" s="210"/>
      <c r="I288" s="73" t="s">
        <v>419</v>
      </c>
      <c r="J288" s="210"/>
      <c r="K288" s="73" t="s">
        <v>420</v>
      </c>
      <c r="L288" s="210"/>
      <c r="M288" s="74" t="s">
        <v>421</v>
      </c>
      <c r="T288" s="84">
        <v>43661334</v>
      </c>
    </row>
    <row r="289" spans="1:20" ht="18">
      <c r="A289" s="70" t="s">
        <v>32</v>
      </c>
      <c r="B289" s="202"/>
      <c r="C289" s="41">
        <f>SUM(B287*100/B322)</f>
        <v>58.916267896997425</v>
      </c>
      <c r="D289" s="205"/>
      <c r="E289" s="41">
        <f>SUM(D287*100/D322)</f>
        <v>109.71694608618701</v>
      </c>
      <c r="F289" s="208"/>
      <c r="G289" s="44">
        <f>SUM(F287*100/F322)</f>
        <v>83.72109497288973</v>
      </c>
      <c r="H289" s="211"/>
      <c r="I289" s="41">
        <f>SUM(H287*100/H322)</f>
        <v>98.7713005803226</v>
      </c>
      <c r="J289" s="211"/>
      <c r="K289" s="41">
        <f>SUM(J287*100/J322)</f>
        <v>101.19392992635572</v>
      </c>
      <c r="L289" s="211"/>
      <c r="M289" s="46">
        <f>SUM(L287*100/L322)</f>
        <v>119.41690139899347</v>
      </c>
      <c r="T289" s="85">
        <v>776196555</v>
      </c>
    </row>
    <row r="290" spans="1:13" ht="22.5">
      <c r="A290" s="47" t="s">
        <v>13</v>
      </c>
      <c r="B290" s="48" t="s">
        <v>396</v>
      </c>
      <c r="C290" s="49" t="s">
        <v>416</v>
      </c>
      <c r="D290" s="50" t="s">
        <v>397</v>
      </c>
      <c r="E290" s="49" t="s">
        <v>422</v>
      </c>
      <c r="F290" s="50" t="s">
        <v>398</v>
      </c>
      <c r="G290" s="49" t="s">
        <v>423</v>
      </c>
      <c r="H290" s="50" t="s">
        <v>399</v>
      </c>
      <c r="I290" s="49" t="s">
        <v>424</v>
      </c>
      <c r="J290" s="50" t="s">
        <v>400</v>
      </c>
      <c r="K290" s="49" t="s">
        <v>425</v>
      </c>
      <c r="L290" s="50" t="s">
        <v>401</v>
      </c>
      <c r="M290" s="51" t="s">
        <v>426</v>
      </c>
    </row>
    <row r="291" spans="1:13" ht="18.75" thickBot="1">
      <c r="A291" s="69" t="s">
        <v>33</v>
      </c>
      <c r="B291" s="53">
        <v>2442596</v>
      </c>
      <c r="C291" s="54">
        <f>SUM(B291*100/B326)</f>
        <v>58.916267896997425</v>
      </c>
      <c r="D291" s="55">
        <v>5487611</v>
      </c>
      <c r="E291" s="54">
        <f>SUM(D291*100/D326)</f>
        <v>79.28682742651795</v>
      </c>
      <c r="F291" s="56">
        <v>8785004</v>
      </c>
      <c r="G291" s="54">
        <f>SUM(F291*100/F326)</f>
        <v>80.89501802019731</v>
      </c>
      <c r="H291" s="55">
        <v>11941716</v>
      </c>
      <c r="I291" s="54">
        <f>SUM(H291*100/H326)</f>
        <v>84.95971041012426</v>
      </c>
      <c r="J291" s="57">
        <v>15641868</v>
      </c>
      <c r="K291" s="54">
        <f>SUM(J291*100/J326)</f>
        <v>88.31108618923099</v>
      </c>
      <c r="L291" s="55">
        <v>19198784</v>
      </c>
      <c r="M291" s="58">
        <f>SUM(L291*100/L326)</f>
        <v>92.7889614353351</v>
      </c>
    </row>
    <row r="292" spans="1:13" ht="13.5" thickBot="1">
      <c r="A292" s="59"/>
      <c r="B292" s="60"/>
      <c r="C292" s="61"/>
      <c r="D292" s="60"/>
      <c r="E292" s="61"/>
      <c r="F292" s="60"/>
      <c r="G292" s="61"/>
      <c r="H292" s="60"/>
      <c r="I292" s="61"/>
      <c r="J292" s="60"/>
      <c r="K292" s="61"/>
      <c r="L292" s="60"/>
      <c r="M292" s="62"/>
    </row>
    <row r="293" spans="1:13" ht="19.5" thickBot="1">
      <c r="A293" s="217">
        <v>2015</v>
      </c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9"/>
    </row>
    <row r="294" spans="1:13" ht="22.5">
      <c r="A294" s="34" t="s">
        <v>45</v>
      </c>
      <c r="B294" s="63" t="s">
        <v>61</v>
      </c>
      <c r="C294" s="36" t="s">
        <v>402</v>
      </c>
      <c r="D294" s="37" t="s">
        <v>63</v>
      </c>
      <c r="E294" s="36" t="s">
        <v>403</v>
      </c>
      <c r="F294" s="37" t="s">
        <v>65</v>
      </c>
      <c r="G294" s="36" t="s">
        <v>404</v>
      </c>
      <c r="H294" s="37" t="s">
        <v>67</v>
      </c>
      <c r="I294" s="36" t="s">
        <v>405</v>
      </c>
      <c r="J294" s="37" t="s">
        <v>69</v>
      </c>
      <c r="K294" s="36" t="s">
        <v>406</v>
      </c>
      <c r="L294" s="37" t="s">
        <v>446</v>
      </c>
      <c r="M294" s="38" t="s">
        <v>407</v>
      </c>
    </row>
    <row r="295" spans="1:13" ht="18">
      <c r="A295" s="70" t="s">
        <v>32</v>
      </c>
      <c r="B295" s="200">
        <f>SUM(B299-L291)</f>
        <v>3823586</v>
      </c>
      <c r="C295" s="41">
        <f>SUM(B295*100/L287)</f>
        <v>107.49722512423683</v>
      </c>
      <c r="D295" s="203">
        <f>SUM(D299-B299)</f>
        <v>3833774</v>
      </c>
      <c r="E295" s="41">
        <f>SUM(D295*100/B295)</f>
        <v>100.26645144113405</v>
      </c>
      <c r="F295" s="206">
        <f>SUM(F299-D299)</f>
        <v>3608822</v>
      </c>
      <c r="G295" s="44">
        <f>SUM(F295*100/D295)</f>
        <v>94.13236147983685</v>
      </c>
      <c r="H295" s="209">
        <f>SUM(H299-F299)</f>
        <v>3614131</v>
      </c>
      <c r="I295" s="41">
        <f>SUM(H295*100/F295)</f>
        <v>100.14711171678736</v>
      </c>
      <c r="J295" s="209">
        <f>SUM(J299-H299)</f>
        <v>3482827</v>
      </c>
      <c r="K295" s="41">
        <f>SUM(J295*100/H295)</f>
        <v>96.366927485473</v>
      </c>
      <c r="L295" s="209">
        <f>SUM(L299-J299)</f>
        <v>4777534</v>
      </c>
      <c r="M295" s="46">
        <f>SUM(L295*100/J295)</f>
        <v>137.17402558324028</v>
      </c>
    </row>
    <row r="296" spans="1:13" ht="22.5">
      <c r="A296" s="72" t="s">
        <v>45</v>
      </c>
      <c r="B296" s="201"/>
      <c r="C296" s="73" t="s">
        <v>427</v>
      </c>
      <c r="D296" s="204"/>
      <c r="E296" s="73" t="s">
        <v>428</v>
      </c>
      <c r="F296" s="207"/>
      <c r="G296" s="75" t="s">
        <v>429</v>
      </c>
      <c r="H296" s="210"/>
      <c r="I296" s="73" t="s">
        <v>430</v>
      </c>
      <c r="J296" s="210"/>
      <c r="K296" s="73" t="s">
        <v>431</v>
      </c>
      <c r="L296" s="210"/>
      <c r="M296" s="74" t="s">
        <v>432</v>
      </c>
    </row>
    <row r="297" spans="1:13" ht="18">
      <c r="A297" s="70" t="s">
        <v>32</v>
      </c>
      <c r="B297" s="202"/>
      <c r="C297" s="41">
        <f>SUM(B295*100/B330)</f>
        <v>105.01042390739846</v>
      </c>
      <c r="D297" s="205"/>
      <c r="E297" s="41">
        <f>SUM(D295*100/D330)</f>
        <v>108.3218337023387</v>
      </c>
      <c r="F297" s="208"/>
      <c r="G297" s="44">
        <f>SUM(F295*100/F330)</f>
        <v>90.45788888596455</v>
      </c>
      <c r="H297" s="211"/>
      <c r="I297" s="41">
        <f>SUM(H295*100/H330)</f>
        <v>91.20895178113472</v>
      </c>
      <c r="J297" s="211"/>
      <c r="K297" s="41">
        <f>SUM(J295*100/J330)</f>
        <v>109.4660976116473</v>
      </c>
      <c r="L297" s="211"/>
      <c r="M297" s="46">
        <f>SUM(L295*100/L330)</f>
        <v>102.59909412785163</v>
      </c>
    </row>
    <row r="298" spans="1:13" ht="34.5" customHeight="1">
      <c r="A298" s="47" t="s">
        <v>13</v>
      </c>
      <c r="B298" s="48" t="s">
        <v>408</v>
      </c>
      <c r="C298" s="66" t="s">
        <v>433</v>
      </c>
      <c r="D298" s="50" t="s">
        <v>409</v>
      </c>
      <c r="E298" s="49" t="s">
        <v>434</v>
      </c>
      <c r="F298" s="50" t="s">
        <v>410</v>
      </c>
      <c r="G298" s="49" t="s">
        <v>435</v>
      </c>
      <c r="H298" s="50" t="s">
        <v>411</v>
      </c>
      <c r="I298" s="49" t="s">
        <v>436</v>
      </c>
      <c r="J298" s="50" t="s">
        <v>412</v>
      </c>
      <c r="K298" s="49" t="s">
        <v>437</v>
      </c>
      <c r="L298" s="50" t="s">
        <v>505</v>
      </c>
      <c r="M298" s="51" t="s">
        <v>438</v>
      </c>
    </row>
    <row r="299" spans="1:13" ht="18.75" thickBot="1">
      <c r="A299" s="69" t="s">
        <v>33</v>
      </c>
      <c r="B299" s="53">
        <v>23022370</v>
      </c>
      <c r="C299" s="54">
        <f>SUM(B299*100/B334)</f>
        <v>94.61783896937176</v>
      </c>
      <c r="D299" s="55">
        <v>26856144</v>
      </c>
      <c r="E299" s="54">
        <f>SUM(D299*100/D334)</f>
        <v>96.35805047353722</v>
      </c>
      <c r="F299" s="56">
        <v>30464966</v>
      </c>
      <c r="G299" s="54">
        <f>SUM(F299*100/F334)</f>
        <v>95.6192493423874</v>
      </c>
      <c r="H299" s="55">
        <v>34079097</v>
      </c>
      <c r="I299" s="54">
        <f>SUM(H299*100/H334)</f>
        <v>95.13141743035752</v>
      </c>
      <c r="J299" s="55">
        <v>37561924</v>
      </c>
      <c r="K299" s="54">
        <f>SUM(J299*100/J334)</f>
        <v>96.30070657665011</v>
      </c>
      <c r="L299" s="55">
        <v>42339458</v>
      </c>
      <c r="M299" s="58">
        <f>SUM(L299*100/L334)</f>
        <v>96.97243332052108</v>
      </c>
    </row>
    <row r="300" spans="1:13" ht="12.75">
      <c r="A300" s="82"/>
      <c r="B300" s="60"/>
      <c r="C300" s="61"/>
      <c r="D300" s="60"/>
      <c r="E300" s="61"/>
      <c r="F300" s="60"/>
      <c r="G300" s="61"/>
      <c r="H300" s="60"/>
      <c r="I300" s="61"/>
      <c r="J300" s="60"/>
      <c r="K300" s="61"/>
      <c r="L300" s="60"/>
      <c r="M300" s="62"/>
    </row>
    <row r="301" spans="1:13" ht="16.5" thickBot="1">
      <c r="A301" s="212" t="s">
        <v>31</v>
      </c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</row>
    <row r="302" spans="1:13" ht="26.25" customHeight="1" thickBot="1">
      <c r="A302" s="217">
        <v>2015</v>
      </c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9"/>
    </row>
    <row r="303" spans="1:13" ht="22.5">
      <c r="A303" s="34" t="s">
        <v>45</v>
      </c>
      <c r="B303" s="35" t="s">
        <v>7</v>
      </c>
      <c r="C303" s="36" t="s">
        <v>415</v>
      </c>
      <c r="D303" s="37" t="s">
        <v>8</v>
      </c>
      <c r="E303" s="36" t="s">
        <v>391</v>
      </c>
      <c r="F303" s="37" t="s">
        <v>9</v>
      </c>
      <c r="G303" s="36" t="s">
        <v>392</v>
      </c>
      <c r="H303" s="37" t="s">
        <v>10</v>
      </c>
      <c r="I303" s="36" t="s">
        <v>393</v>
      </c>
      <c r="J303" s="37" t="s">
        <v>11</v>
      </c>
      <c r="K303" s="36" t="s">
        <v>394</v>
      </c>
      <c r="L303" s="37" t="s">
        <v>12</v>
      </c>
      <c r="M303" s="38" t="s">
        <v>395</v>
      </c>
    </row>
    <row r="304" spans="1:13" ht="18">
      <c r="A304" s="70" t="s">
        <v>32</v>
      </c>
      <c r="B304" s="200">
        <v>63445012</v>
      </c>
      <c r="C304" s="41">
        <f>SUM(B304*100/L347)</f>
        <v>84.22024578395414</v>
      </c>
      <c r="D304" s="203">
        <f>SUM(D308-B308)</f>
        <v>64651431</v>
      </c>
      <c r="E304" s="41">
        <f>SUM(D304*100/B304)</f>
        <v>101.90151906662103</v>
      </c>
      <c r="F304" s="206">
        <f>SUM(F308-D308)</f>
        <v>75307536</v>
      </c>
      <c r="G304" s="71">
        <f>SUM(F304*100/D304)</f>
        <v>116.48239619011682</v>
      </c>
      <c r="H304" s="203">
        <f>SUM(H308-F308)</f>
        <v>73252087</v>
      </c>
      <c r="I304" s="41">
        <f>SUM(H304*100/F304)</f>
        <v>97.27059321128233</v>
      </c>
      <c r="J304" s="203">
        <f>SUM(J308-H308)</f>
        <v>72421135</v>
      </c>
      <c r="K304" s="41">
        <f>SUM(J304*100/H304)</f>
        <v>98.86562685920471</v>
      </c>
      <c r="L304" s="203">
        <f>SUM(L308-J308)</f>
        <v>72676968</v>
      </c>
      <c r="M304" s="46">
        <f>SUM(L304*100/J304)</f>
        <v>100.35325737438387</v>
      </c>
    </row>
    <row r="305" spans="1:13" ht="22.5">
      <c r="A305" s="72" t="s">
        <v>45</v>
      </c>
      <c r="B305" s="201"/>
      <c r="C305" s="73" t="s">
        <v>416</v>
      </c>
      <c r="D305" s="204"/>
      <c r="E305" s="73" t="s">
        <v>417</v>
      </c>
      <c r="F305" s="207"/>
      <c r="G305" s="75" t="s">
        <v>418</v>
      </c>
      <c r="H305" s="204"/>
      <c r="I305" s="73" t="s">
        <v>419</v>
      </c>
      <c r="J305" s="204"/>
      <c r="K305" s="73" t="s">
        <v>420</v>
      </c>
      <c r="L305" s="204"/>
      <c r="M305" s="74" t="s">
        <v>421</v>
      </c>
    </row>
    <row r="306" spans="1:13" ht="21" customHeight="1">
      <c r="A306" s="70" t="s">
        <v>32</v>
      </c>
      <c r="B306" s="202"/>
      <c r="C306" s="41">
        <f>SUM(B304*100/B339)</f>
        <v>130.10102395402498</v>
      </c>
      <c r="D306" s="205"/>
      <c r="E306" s="41">
        <f>SUM(D304*100/D339)</f>
        <v>127.33330607495824</v>
      </c>
      <c r="F306" s="208"/>
      <c r="G306" s="44">
        <f>SUM(F304*100/F339)</f>
        <v>133.59862098862382</v>
      </c>
      <c r="H306" s="205"/>
      <c r="I306" s="41">
        <f>SUM(H304*100/H339)</f>
        <v>99.32611759478618</v>
      </c>
      <c r="J306" s="205"/>
      <c r="K306" s="41">
        <f>SUM(J304*100/J339)</f>
        <v>108.06069251106075</v>
      </c>
      <c r="L306" s="205"/>
      <c r="M306" s="46">
        <f>SUM(L304*100/L339)</f>
        <v>124.85590077919139</v>
      </c>
    </row>
    <row r="307" spans="1:13" ht="22.5">
      <c r="A307" s="47" t="s">
        <v>13</v>
      </c>
      <c r="B307" s="48" t="s">
        <v>396</v>
      </c>
      <c r="C307" s="49" t="s">
        <v>416</v>
      </c>
      <c r="D307" s="50" t="s">
        <v>397</v>
      </c>
      <c r="E307" s="49" t="s">
        <v>439</v>
      </c>
      <c r="F307" s="50" t="s">
        <v>398</v>
      </c>
      <c r="G307" s="49" t="s">
        <v>440</v>
      </c>
      <c r="H307" s="50" t="s">
        <v>399</v>
      </c>
      <c r="I307" s="49" t="s">
        <v>441</v>
      </c>
      <c r="J307" s="50" t="s">
        <v>413</v>
      </c>
      <c r="K307" s="49" t="s">
        <v>442</v>
      </c>
      <c r="L307" s="50" t="s">
        <v>401</v>
      </c>
      <c r="M307" s="51" t="s">
        <v>443</v>
      </c>
    </row>
    <row r="308" spans="1:13" ht="18.75" thickBot="1">
      <c r="A308" s="69" t="s">
        <v>33</v>
      </c>
      <c r="B308" s="53">
        <v>63445012</v>
      </c>
      <c r="C308" s="54">
        <f>SUM(B308*100/B343)</f>
        <v>130.10102395402498</v>
      </c>
      <c r="D308" s="55">
        <v>128096443</v>
      </c>
      <c r="E308" s="54">
        <f>SUM(D308*100/D343)</f>
        <v>128.68925649450475</v>
      </c>
      <c r="F308" s="56">
        <v>203403979</v>
      </c>
      <c r="G308" s="54">
        <f>SUM(F308*100/F343)</f>
        <v>130.46423777410607</v>
      </c>
      <c r="H308" s="55">
        <v>276656066</v>
      </c>
      <c r="I308" s="54">
        <f>SUM(H308*100/H343)</f>
        <v>120.46494206976013</v>
      </c>
      <c r="J308" s="55">
        <v>349077201</v>
      </c>
      <c r="K308" s="54">
        <f>SUM(J308*100/J343)</f>
        <v>117.6628276080545</v>
      </c>
      <c r="L308" s="55">
        <v>421754169</v>
      </c>
      <c r="M308" s="58">
        <f>SUM(L308*100/L343)</f>
        <v>118.84264592618918</v>
      </c>
    </row>
    <row r="309" spans="1:13" ht="13.5" thickBot="1">
      <c r="A309" s="59"/>
      <c r="B309" s="60"/>
      <c r="C309" s="61"/>
      <c r="D309" s="60"/>
      <c r="E309" s="61"/>
      <c r="F309" s="60"/>
      <c r="G309" s="61"/>
      <c r="H309" s="60"/>
      <c r="I309" s="61"/>
      <c r="J309" s="60"/>
      <c r="K309" s="61"/>
      <c r="L309" s="60"/>
      <c r="M309" s="62"/>
    </row>
    <row r="310" spans="1:13" ht="19.5" thickBot="1">
      <c r="A310" s="217">
        <v>2015</v>
      </c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9"/>
    </row>
    <row r="311" spans="1:13" ht="22.5">
      <c r="A311" s="34" t="s">
        <v>45</v>
      </c>
      <c r="B311" s="63" t="s">
        <v>61</v>
      </c>
      <c r="C311" s="36" t="s">
        <v>402</v>
      </c>
      <c r="D311" s="37" t="s">
        <v>63</v>
      </c>
      <c r="E311" s="36" t="s">
        <v>403</v>
      </c>
      <c r="F311" s="37" t="s">
        <v>65</v>
      </c>
      <c r="G311" s="36" t="s">
        <v>404</v>
      </c>
      <c r="H311" s="37" t="s">
        <v>67</v>
      </c>
      <c r="I311" s="36" t="s">
        <v>405</v>
      </c>
      <c r="J311" s="37" t="s">
        <v>69</v>
      </c>
      <c r="K311" s="36" t="s">
        <v>406</v>
      </c>
      <c r="L311" s="37" t="s">
        <v>447</v>
      </c>
      <c r="M311" s="38" t="s">
        <v>407</v>
      </c>
    </row>
    <row r="312" spans="1:13" ht="18">
      <c r="A312" s="70" t="s">
        <v>32</v>
      </c>
      <c r="B312" s="200">
        <f>SUM(B316-L308)</f>
        <v>71585946</v>
      </c>
      <c r="C312" s="41">
        <f>SUM(B312*100/L304)</f>
        <v>98.49880638939148</v>
      </c>
      <c r="D312" s="203">
        <f>SUM(D316-B316)</f>
        <v>68830163</v>
      </c>
      <c r="E312" s="41">
        <f>SUM(D312*100/B312)</f>
        <v>96.15038544018124</v>
      </c>
      <c r="F312" s="206">
        <f>SUM(F316-D316)</f>
        <v>75737687</v>
      </c>
      <c r="G312" s="44">
        <f>SUM(F312*100/D312)</f>
        <v>110.03560604672693</v>
      </c>
      <c r="H312" s="209">
        <f>SUM(H316-F316)</f>
        <v>86565770</v>
      </c>
      <c r="I312" s="41">
        <f>SUM(H312*100/F312)</f>
        <v>114.29682292779815</v>
      </c>
      <c r="J312" s="209">
        <f>SUM(J316-H316)</f>
        <v>86823306</v>
      </c>
      <c r="K312" s="41">
        <f>SUM(J312*100/H312)</f>
        <v>100.29750327410014</v>
      </c>
      <c r="L312" s="209">
        <f>SUM(L316-J316)</f>
        <v>112958583</v>
      </c>
      <c r="M312" s="46">
        <f>SUM(L312*100/J312)</f>
        <v>130.10168375758462</v>
      </c>
    </row>
    <row r="313" spans="1:13" ht="22.5">
      <c r="A313" s="72" t="s">
        <v>45</v>
      </c>
      <c r="B313" s="201"/>
      <c r="C313" s="73" t="s">
        <v>427</v>
      </c>
      <c r="D313" s="204"/>
      <c r="E313" s="73" t="s">
        <v>428</v>
      </c>
      <c r="F313" s="207"/>
      <c r="G313" s="75" t="s">
        <v>429</v>
      </c>
      <c r="H313" s="210"/>
      <c r="I313" s="73" t="s">
        <v>430</v>
      </c>
      <c r="J313" s="210"/>
      <c r="K313" s="73" t="s">
        <v>431</v>
      </c>
      <c r="L313" s="210"/>
      <c r="M313" s="74" t="s">
        <v>432</v>
      </c>
    </row>
    <row r="314" spans="1:13" ht="18">
      <c r="A314" s="70" t="s">
        <v>32</v>
      </c>
      <c r="B314" s="202"/>
      <c r="C314" s="41">
        <f>SUM(B312*100/B347)</f>
        <v>112.56913333668696</v>
      </c>
      <c r="D314" s="205"/>
      <c r="E314" s="41">
        <f>SUM(D312*100/D347)</f>
        <v>121.70398005551796</v>
      </c>
      <c r="F314" s="208"/>
      <c r="G314" s="44">
        <f>SUM(F312*100/F347)</f>
        <v>105.15126716075203</v>
      </c>
      <c r="H314" s="211"/>
      <c r="I314" s="41">
        <f>SUM(H312*100/H347)</f>
        <v>107.27591009599043</v>
      </c>
      <c r="J314" s="211"/>
      <c r="K314" s="41">
        <f>SUM(J312*100/J347)</f>
        <v>118.7576957206387</v>
      </c>
      <c r="L314" s="211"/>
      <c r="M314" s="46">
        <f>SUM(L312*100/L347)</f>
        <v>149.94716406810963</v>
      </c>
    </row>
    <row r="315" spans="1:13" ht="33.75">
      <c r="A315" s="47" t="s">
        <v>13</v>
      </c>
      <c r="B315" s="48" t="s">
        <v>408</v>
      </c>
      <c r="C315" s="67" t="s">
        <v>433</v>
      </c>
      <c r="D315" s="50" t="s">
        <v>409</v>
      </c>
      <c r="E315" s="49" t="s">
        <v>434</v>
      </c>
      <c r="F315" s="50" t="s">
        <v>410</v>
      </c>
      <c r="G315" s="49" t="s">
        <v>435</v>
      </c>
      <c r="H315" s="50" t="s">
        <v>411</v>
      </c>
      <c r="I315" s="49" t="s">
        <v>436</v>
      </c>
      <c r="J315" s="50" t="s">
        <v>414</v>
      </c>
      <c r="K315" s="49" t="s">
        <v>437</v>
      </c>
      <c r="L315" s="50" t="s">
        <v>506</v>
      </c>
      <c r="M315" s="51" t="s">
        <v>444</v>
      </c>
    </row>
    <row r="316" spans="1:13" s="27" customFormat="1" ht="18.75" thickBot="1">
      <c r="A316" s="69" t="s">
        <v>33</v>
      </c>
      <c r="B316" s="53">
        <v>493340115</v>
      </c>
      <c r="C316" s="54">
        <f>SUM(B316*100/B351)</f>
        <v>117.88930726644774</v>
      </c>
      <c r="D316" s="55">
        <v>562170278</v>
      </c>
      <c r="E316" s="54">
        <f>SUM(D316*100/D351)</f>
        <v>118.34346604421197</v>
      </c>
      <c r="F316" s="56">
        <v>637907965</v>
      </c>
      <c r="G316" s="54">
        <f>SUM(F316*100/F351)</f>
        <v>116.60654680132502</v>
      </c>
      <c r="H316" s="55">
        <v>724473735</v>
      </c>
      <c r="I316" s="54">
        <f>SUM(H316*100/H351)</f>
        <v>115.40714329338014</v>
      </c>
      <c r="J316" s="55">
        <v>811297041</v>
      </c>
      <c r="K316" s="54">
        <f>SUM(J316*100/J351)</f>
        <v>115.75665122551298</v>
      </c>
      <c r="L316" s="55">
        <v>924255624</v>
      </c>
      <c r="M316" s="58">
        <f>SUM(L316*100/L351)</f>
        <v>119.0749453918924</v>
      </c>
    </row>
    <row r="317" spans="1:13" ht="32.25" customHeight="1">
      <c r="A317" s="83"/>
      <c r="B317" s="60"/>
      <c r="C317" s="61"/>
      <c r="D317" s="60"/>
      <c r="E317" s="61"/>
      <c r="F317" s="60"/>
      <c r="G317" s="61"/>
      <c r="H317" s="60"/>
      <c r="I317" s="61"/>
      <c r="J317" s="60"/>
      <c r="K317" s="61"/>
      <c r="L317" s="60"/>
      <c r="M317" s="62"/>
    </row>
    <row r="318" spans="1:13" ht="12.75">
      <c r="A318" s="77"/>
      <c r="B318" s="78"/>
      <c r="C318" s="79"/>
      <c r="D318" s="78"/>
      <c r="E318" s="79"/>
      <c r="F318" s="78"/>
      <c r="G318" s="79"/>
      <c r="H318" s="78"/>
      <c r="I318" s="79"/>
      <c r="J318" s="78"/>
      <c r="K318" s="79"/>
      <c r="L318" s="78"/>
      <c r="M318" s="80"/>
    </row>
    <row r="319" spans="1:13" ht="31.5" customHeight="1" thickBot="1">
      <c r="A319" s="212" t="s">
        <v>30</v>
      </c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</row>
    <row r="320" spans="1:13" ht="19.5" thickBot="1">
      <c r="A320" s="217">
        <v>2014</v>
      </c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9"/>
    </row>
    <row r="321" spans="1:13" s="5" customFormat="1" ht="22.5">
      <c r="A321" s="34" t="s">
        <v>45</v>
      </c>
      <c r="B321" s="35" t="s">
        <v>7</v>
      </c>
      <c r="C321" s="36" t="s">
        <v>358</v>
      </c>
      <c r="D321" s="37" t="s">
        <v>8</v>
      </c>
      <c r="E321" s="36" t="s">
        <v>347</v>
      </c>
      <c r="F321" s="37" t="s">
        <v>9</v>
      </c>
      <c r="G321" s="36" t="s">
        <v>348</v>
      </c>
      <c r="H321" s="37" t="s">
        <v>10</v>
      </c>
      <c r="I321" s="36" t="s">
        <v>349</v>
      </c>
      <c r="J321" s="37" t="s">
        <v>11</v>
      </c>
      <c r="K321" s="36" t="s">
        <v>350</v>
      </c>
      <c r="L321" s="37" t="s">
        <v>12</v>
      </c>
      <c r="M321" s="38" t="s">
        <v>351</v>
      </c>
    </row>
    <row r="322" spans="1:13" ht="36.75" customHeight="1">
      <c r="A322" s="70" t="s">
        <v>32</v>
      </c>
      <c r="B322" s="200">
        <v>4145877</v>
      </c>
      <c r="C322" s="41"/>
      <c r="D322" s="203">
        <f>SUM(D326-B326)</f>
        <v>2775337</v>
      </c>
      <c r="E322" s="41">
        <f>SUM(D322*100/B322)</f>
        <v>66.94209693148157</v>
      </c>
      <c r="F322" s="206">
        <f>SUM(F326-D326)</f>
        <v>3938545</v>
      </c>
      <c r="G322" s="44">
        <f>SUM(F322*100/D322)</f>
        <v>141.9123155133953</v>
      </c>
      <c r="H322" s="209">
        <f>SUM(H326-F326)</f>
        <v>3195981</v>
      </c>
      <c r="I322" s="41">
        <f>SUM(H322*100/F322)</f>
        <v>81.14623547528339</v>
      </c>
      <c r="J322" s="209">
        <f>SUM(J326-H326)</f>
        <v>3656496</v>
      </c>
      <c r="K322" s="41">
        <f>SUM(J322*100/H322)</f>
        <v>114.40919079306165</v>
      </c>
      <c r="L322" s="209">
        <f>SUM(L326-J326)</f>
        <v>2978570</v>
      </c>
      <c r="M322" s="46">
        <f>SUM(L322*100/J322)</f>
        <v>81.4596816186863</v>
      </c>
    </row>
    <row r="323" spans="1:13" s="6" customFormat="1" ht="33" customHeight="1">
      <c r="A323" s="72" t="s">
        <v>45</v>
      </c>
      <c r="B323" s="201"/>
      <c r="C323" s="73" t="s">
        <v>359</v>
      </c>
      <c r="D323" s="204"/>
      <c r="E323" s="73" t="s">
        <v>360</v>
      </c>
      <c r="F323" s="207"/>
      <c r="G323" s="75" t="s">
        <v>361</v>
      </c>
      <c r="H323" s="210"/>
      <c r="I323" s="73" t="s">
        <v>362</v>
      </c>
      <c r="J323" s="210"/>
      <c r="K323" s="73" t="s">
        <v>363</v>
      </c>
      <c r="L323" s="210"/>
      <c r="M323" s="74" t="s">
        <v>364</v>
      </c>
    </row>
    <row r="324" spans="1:13" ht="37.5" customHeight="1">
      <c r="A324" s="70" t="s">
        <v>32</v>
      </c>
      <c r="B324" s="202"/>
      <c r="C324" s="41">
        <f>SUM(B322*100/B358)</f>
        <v>113.01135680619231</v>
      </c>
      <c r="D324" s="205"/>
      <c r="E324" s="41">
        <f>SUM(D322*100/D358)</f>
        <v>76.40742595505256</v>
      </c>
      <c r="F324" s="208"/>
      <c r="G324" s="44">
        <f>SUM(F322*100/F358)</f>
        <v>68.01027369052147</v>
      </c>
      <c r="H324" s="211"/>
      <c r="I324" s="41">
        <f>SUM(H322*100/H358)</f>
        <v>87.49280698632575</v>
      </c>
      <c r="J324" s="211"/>
      <c r="K324" s="41">
        <f>SUM(J322*100/J358)</f>
        <v>109.18827914126825</v>
      </c>
      <c r="L324" s="211"/>
      <c r="M324" s="46">
        <f>SUM(L322*100/L358)</f>
        <v>80.08964667004567</v>
      </c>
    </row>
    <row r="325" spans="1:13" ht="22.5">
      <c r="A325" s="47" t="s">
        <v>13</v>
      </c>
      <c r="B325" s="48" t="s">
        <v>334</v>
      </c>
      <c r="C325" s="49" t="s">
        <v>359</v>
      </c>
      <c r="D325" s="50" t="s">
        <v>335</v>
      </c>
      <c r="E325" s="49" t="s">
        <v>365</v>
      </c>
      <c r="F325" s="50" t="s">
        <v>336</v>
      </c>
      <c r="G325" s="49" t="s">
        <v>366</v>
      </c>
      <c r="H325" s="50" t="s">
        <v>337</v>
      </c>
      <c r="I325" s="49" t="s">
        <v>367</v>
      </c>
      <c r="J325" s="50" t="s">
        <v>338</v>
      </c>
      <c r="K325" s="49" t="s">
        <v>368</v>
      </c>
      <c r="L325" s="50" t="s">
        <v>339</v>
      </c>
      <c r="M325" s="51" t="s">
        <v>369</v>
      </c>
    </row>
    <row r="326" spans="1:13" ht="18.75" thickBot="1">
      <c r="A326" s="69" t="s">
        <v>33</v>
      </c>
      <c r="B326" s="53">
        <v>4145877</v>
      </c>
      <c r="C326" s="54">
        <f>SUM(B326*100/B358)</f>
        <v>113.01135680619231</v>
      </c>
      <c r="D326" s="55">
        <v>6921214</v>
      </c>
      <c r="E326" s="54">
        <f>SUM(D326*100/D362)</f>
        <v>94.80029410330543</v>
      </c>
      <c r="F326" s="56">
        <v>10859759</v>
      </c>
      <c r="G326" s="54">
        <f>SUM(F326*100/F362)</f>
        <v>82.94996638771384</v>
      </c>
      <c r="H326" s="55">
        <v>14055740</v>
      </c>
      <c r="I326" s="54">
        <f>SUM(H326*100/H362)</f>
        <v>83.94098008640181</v>
      </c>
      <c r="J326" s="57">
        <v>17712236</v>
      </c>
      <c r="K326" s="54">
        <f>SUM(J326*100/J362)</f>
        <v>88.14869698731755</v>
      </c>
      <c r="L326" s="55">
        <v>20690806</v>
      </c>
      <c r="M326" s="58">
        <f>SUM(L326*100/L362)</f>
        <v>86.89003857742233</v>
      </c>
    </row>
    <row r="327" spans="1:13" ht="13.5" thickBot="1">
      <c r="A327" s="59"/>
      <c r="B327" s="60"/>
      <c r="C327" s="61"/>
      <c r="D327" s="60"/>
      <c r="E327" s="61"/>
      <c r="F327" s="60"/>
      <c r="G327" s="61"/>
      <c r="H327" s="60"/>
      <c r="I327" s="61"/>
      <c r="J327" s="60"/>
      <c r="K327" s="61"/>
      <c r="L327" s="60"/>
      <c r="M327" s="62"/>
    </row>
    <row r="328" spans="1:13" ht="19.5" thickBot="1">
      <c r="A328" s="217">
        <v>2014</v>
      </c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9"/>
    </row>
    <row r="329" spans="1:13" ht="35.25" customHeight="1">
      <c r="A329" s="34" t="s">
        <v>45</v>
      </c>
      <c r="B329" s="63" t="s">
        <v>61</v>
      </c>
      <c r="C329" s="36" t="s">
        <v>352</v>
      </c>
      <c r="D329" s="37" t="s">
        <v>63</v>
      </c>
      <c r="E329" s="36" t="s">
        <v>353</v>
      </c>
      <c r="F329" s="37" t="s">
        <v>65</v>
      </c>
      <c r="G329" s="36" t="s">
        <v>354</v>
      </c>
      <c r="H329" s="37" t="s">
        <v>67</v>
      </c>
      <c r="I329" s="36" t="s">
        <v>355</v>
      </c>
      <c r="J329" s="37" t="s">
        <v>69</v>
      </c>
      <c r="K329" s="36" t="s">
        <v>356</v>
      </c>
      <c r="L329" s="37" t="s">
        <v>446</v>
      </c>
      <c r="M329" s="38" t="s">
        <v>357</v>
      </c>
    </row>
    <row r="330" spans="1:13" ht="18">
      <c r="A330" s="70" t="s">
        <v>32</v>
      </c>
      <c r="B330" s="200">
        <f>SUM(B334-L326)</f>
        <v>3641149</v>
      </c>
      <c r="C330" s="41">
        <f>SUM(B330*100/L322)</f>
        <v>122.24486918219145</v>
      </c>
      <c r="D330" s="203">
        <f>SUM(D334-B334)</f>
        <v>3539244</v>
      </c>
      <c r="E330" s="41">
        <f>SUM(D330*100/B330)</f>
        <v>97.20129552512132</v>
      </c>
      <c r="F330" s="206">
        <f>SUM(F334-D334)</f>
        <v>3989505</v>
      </c>
      <c r="G330" s="44">
        <f>SUM(F330*100/D330)</f>
        <v>112.72195418004523</v>
      </c>
      <c r="H330" s="209">
        <f>SUM(H334-F334)</f>
        <v>3962474</v>
      </c>
      <c r="I330" s="41">
        <f>SUM(H330*100/F330)</f>
        <v>99.32244727102736</v>
      </c>
      <c r="J330" s="209">
        <f>SUM(J334-H334)</f>
        <v>3181649</v>
      </c>
      <c r="K330" s="41">
        <f>SUM(J330*100/H330)</f>
        <v>80.29450792610879</v>
      </c>
      <c r="L330" s="209">
        <f>SUM(L334-J334)</f>
        <v>4656507</v>
      </c>
      <c r="M330" s="46">
        <f>SUM(L330*100/J330)</f>
        <v>146.355144769269</v>
      </c>
    </row>
    <row r="331" spans="1:13" ht="33" customHeight="1">
      <c r="A331" s="72" t="s">
        <v>45</v>
      </c>
      <c r="B331" s="201"/>
      <c r="C331" s="73" t="s">
        <v>370</v>
      </c>
      <c r="D331" s="204"/>
      <c r="E331" s="73" t="s">
        <v>371</v>
      </c>
      <c r="F331" s="207"/>
      <c r="G331" s="75" t="s">
        <v>372</v>
      </c>
      <c r="H331" s="210"/>
      <c r="I331" s="73" t="s">
        <v>373</v>
      </c>
      <c r="J331" s="210"/>
      <c r="K331" s="73" t="s">
        <v>374</v>
      </c>
      <c r="L331" s="210"/>
      <c r="M331" s="74" t="s">
        <v>375</v>
      </c>
    </row>
    <row r="332" spans="1:13" ht="18">
      <c r="A332" s="70" t="s">
        <v>32</v>
      </c>
      <c r="B332" s="202"/>
      <c r="C332" s="41">
        <f>SUM(B330*100/B366)</f>
        <v>103.14825857680492</v>
      </c>
      <c r="D332" s="205"/>
      <c r="E332" s="41">
        <f>SUM(D330*100/D366)</f>
        <v>92.16070844539067</v>
      </c>
      <c r="F332" s="208"/>
      <c r="G332" s="44">
        <f>SUM(F330*100/F366)</f>
        <v>91.83203471175204</v>
      </c>
      <c r="H332" s="211"/>
      <c r="I332" s="41">
        <f>SUM(H330*100/H366)</f>
        <v>73.32422287379177</v>
      </c>
      <c r="J332" s="211"/>
      <c r="K332" s="41">
        <f>SUM(J330*100/J366)</f>
        <v>102.91569491931128</v>
      </c>
      <c r="L332" s="211"/>
      <c r="M332" s="46">
        <f>SUM(L330*100/L366)</f>
        <v>127.35237102326991</v>
      </c>
    </row>
    <row r="333" spans="1:13" ht="33.75" customHeight="1">
      <c r="A333" s="47" t="s">
        <v>13</v>
      </c>
      <c r="B333" s="48" t="s">
        <v>340</v>
      </c>
      <c r="C333" s="66" t="s">
        <v>376</v>
      </c>
      <c r="D333" s="50" t="s">
        <v>341</v>
      </c>
      <c r="E333" s="49" t="s">
        <v>377</v>
      </c>
      <c r="F333" s="50" t="s">
        <v>342</v>
      </c>
      <c r="G333" s="49" t="s">
        <v>378</v>
      </c>
      <c r="H333" s="50" t="s">
        <v>343</v>
      </c>
      <c r="I333" s="49" t="s">
        <v>379</v>
      </c>
      <c r="J333" s="50" t="s">
        <v>344</v>
      </c>
      <c r="K333" s="49" t="s">
        <v>380</v>
      </c>
      <c r="L333" s="50" t="s">
        <v>445</v>
      </c>
      <c r="M333" s="51" t="s">
        <v>381</v>
      </c>
    </row>
    <row r="334" spans="1:13" ht="18.75" thickBot="1">
      <c r="A334" s="69" t="s">
        <v>33</v>
      </c>
      <c r="B334" s="53">
        <v>24331955</v>
      </c>
      <c r="C334" s="54">
        <f>SUM(B334*100/B370)</f>
        <v>88.98902183870413</v>
      </c>
      <c r="D334" s="55">
        <v>27871199</v>
      </c>
      <c r="E334" s="54">
        <f>SUM(D334*100/D370)</f>
        <v>89.37962688833998</v>
      </c>
      <c r="F334" s="56">
        <v>31860704</v>
      </c>
      <c r="G334" s="54">
        <f>SUM(F334*100/F370)</f>
        <v>89.67951232086519</v>
      </c>
      <c r="H334" s="55">
        <v>35823178</v>
      </c>
      <c r="I334" s="54">
        <f>SUM(H334*100/H370)</f>
        <v>87.52017128000625</v>
      </c>
      <c r="J334" s="55">
        <v>39004827</v>
      </c>
      <c r="K334" s="54">
        <f>SUM(J334*100/J370)</f>
        <v>88.60132382617945</v>
      </c>
      <c r="L334" s="55">
        <v>43661334</v>
      </c>
      <c r="M334" s="58">
        <f>SUM(L334*100/L370)</f>
        <v>91.57303979960253</v>
      </c>
    </row>
    <row r="335" spans="1:13" s="5" customFormat="1" ht="30" customHeight="1">
      <c r="A335" s="82"/>
      <c r="B335" s="60"/>
      <c r="C335" s="61"/>
      <c r="D335" s="60"/>
      <c r="E335" s="61"/>
      <c r="F335" s="60"/>
      <c r="G335" s="61"/>
      <c r="H335" s="60"/>
      <c r="I335" s="61"/>
      <c r="J335" s="60"/>
      <c r="K335" s="61"/>
      <c r="L335" s="60"/>
      <c r="M335" s="62"/>
    </row>
    <row r="336" spans="1:13" ht="16.5" thickBot="1">
      <c r="A336" s="212" t="s">
        <v>31</v>
      </c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12"/>
    </row>
    <row r="337" spans="1:13" s="5" customFormat="1" ht="32.25" customHeight="1" thickBot="1">
      <c r="A337" s="217">
        <v>2014</v>
      </c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9"/>
    </row>
    <row r="338" spans="1:13" ht="22.5">
      <c r="A338" s="34" t="s">
        <v>45</v>
      </c>
      <c r="B338" s="35" t="s">
        <v>7</v>
      </c>
      <c r="C338" s="36" t="s">
        <v>358</v>
      </c>
      <c r="D338" s="37" t="s">
        <v>8</v>
      </c>
      <c r="E338" s="36" t="s">
        <v>347</v>
      </c>
      <c r="F338" s="37" t="s">
        <v>9</v>
      </c>
      <c r="G338" s="36" t="s">
        <v>348</v>
      </c>
      <c r="H338" s="37" t="s">
        <v>10</v>
      </c>
      <c r="I338" s="36" t="s">
        <v>349</v>
      </c>
      <c r="J338" s="37" t="s">
        <v>11</v>
      </c>
      <c r="K338" s="36" t="s">
        <v>350</v>
      </c>
      <c r="L338" s="37" t="s">
        <v>12</v>
      </c>
      <c r="M338" s="38" t="s">
        <v>351</v>
      </c>
    </row>
    <row r="339" spans="1:13" ht="18">
      <c r="A339" s="70" t="s">
        <v>32</v>
      </c>
      <c r="B339" s="200">
        <v>48765959</v>
      </c>
      <c r="C339" s="41">
        <f>SUM(B339*100/L383)</f>
        <v>61.86466702614661</v>
      </c>
      <c r="D339" s="203">
        <f>SUM(D343-B343)</f>
        <v>50773386</v>
      </c>
      <c r="E339" s="41">
        <f>SUM(D339*100/B339)</f>
        <v>104.116451395942</v>
      </c>
      <c r="F339" s="206">
        <f>SUM(F343-D343)</f>
        <v>56368498</v>
      </c>
      <c r="G339" s="71">
        <f>SUM(F339*100/D339)</f>
        <v>111.01977323316589</v>
      </c>
      <c r="H339" s="203">
        <f>SUM(H343-F343)</f>
        <v>73749069</v>
      </c>
      <c r="I339" s="41">
        <f>SUM(H339*100/F339)</f>
        <v>130.8338373678149</v>
      </c>
      <c r="J339" s="203">
        <f>SUM(J343-H343)</f>
        <v>67018944</v>
      </c>
      <c r="K339" s="41">
        <f>SUM(J339*100/H339)</f>
        <v>90.87429157919269</v>
      </c>
      <c r="L339" s="203">
        <f>SUM(L343-J343)</f>
        <v>58208677</v>
      </c>
      <c r="M339" s="46">
        <f>SUM(L339*100/J339)</f>
        <v>86.85406472534095</v>
      </c>
    </row>
    <row r="340" spans="1:13" ht="22.5">
      <c r="A340" s="72" t="s">
        <v>45</v>
      </c>
      <c r="B340" s="201"/>
      <c r="C340" s="73" t="s">
        <v>359</v>
      </c>
      <c r="D340" s="204"/>
      <c r="E340" s="73" t="s">
        <v>360</v>
      </c>
      <c r="F340" s="207"/>
      <c r="G340" s="75" t="s">
        <v>361</v>
      </c>
      <c r="H340" s="204"/>
      <c r="I340" s="73" t="s">
        <v>362</v>
      </c>
      <c r="J340" s="204"/>
      <c r="K340" s="73" t="s">
        <v>363</v>
      </c>
      <c r="L340" s="204"/>
      <c r="M340" s="74" t="s">
        <v>364</v>
      </c>
    </row>
    <row r="341" spans="1:13" ht="18">
      <c r="A341" s="70" t="s">
        <v>32</v>
      </c>
      <c r="B341" s="202"/>
      <c r="C341" s="41">
        <f>SUM(B339*100/B375)</f>
        <v>116.89404406295044</v>
      </c>
      <c r="D341" s="205"/>
      <c r="E341" s="41">
        <f>SUM(D339*100/D375)</f>
        <v>119.61930661145085</v>
      </c>
      <c r="F341" s="208"/>
      <c r="G341" s="44">
        <f>SUM(F339*100/F375)</f>
        <v>113.88075968753697</v>
      </c>
      <c r="H341" s="205"/>
      <c r="I341" s="41">
        <f>SUM(H339*100/H375)</f>
        <v>124.92747381584496</v>
      </c>
      <c r="J341" s="205"/>
      <c r="K341" s="41">
        <f>SUM(J339*100/J375)</f>
        <v>142.8466373101047</v>
      </c>
      <c r="L341" s="205"/>
      <c r="M341" s="46">
        <f>SUM(L339*100/L375)</f>
        <v>96.8966643917656</v>
      </c>
    </row>
    <row r="342" spans="1:13" ht="22.5">
      <c r="A342" s="47" t="s">
        <v>13</v>
      </c>
      <c r="B342" s="48" t="s">
        <v>334</v>
      </c>
      <c r="C342" s="49" t="s">
        <v>359</v>
      </c>
      <c r="D342" s="50" t="s">
        <v>335</v>
      </c>
      <c r="E342" s="49" t="s">
        <v>382</v>
      </c>
      <c r="F342" s="50" t="s">
        <v>336</v>
      </c>
      <c r="G342" s="49" t="s">
        <v>383</v>
      </c>
      <c r="H342" s="50" t="s">
        <v>337</v>
      </c>
      <c r="I342" s="49" t="s">
        <v>384</v>
      </c>
      <c r="J342" s="50" t="s">
        <v>345</v>
      </c>
      <c r="K342" s="49" t="s">
        <v>385</v>
      </c>
      <c r="L342" s="50" t="s">
        <v>339</v>
      </c>
      <c r="M342" s="51" t="s">
        <v>386</v>
      </c>
    </row>
    <row r="343" spans="1:13" ht="18.75" thickBot="1">
      <c r="A343" s="69" t="s">
        <v>33</v>
      </c>
      <c r="B343" s="53">
        <v>48765959</v>
      </c>
      <c r="C343" s="54">
        <f>SUM(B343*100/B375)</f>
        <v>116.89404406295044</v>
      </c>
      <c r="D343" s="55">
        <v>99539345</v>
      </c>
      <c r="E343" s="54">
        <f>SUM(D343*100/D379)</f>
        <v>118.26845735842157</v>
      </c>
      <c r="F343" s="56">
        <v>155907843</v>
      </c>
      <c r="G343" s="54">
        <f>SUM(F343*100/F379)</f>
        <v>116.64359810773949</v>
      </c>
      <c r="H343" s="55">
        <v>229656912</v>
      </c>
      <c r="I343" s="54">
        <f>SUM(H343*100/H379)</f>
        <v>119.18142031849985</v>
      </c>
      <c r="J343" s="55">
        <v>296675856</v>
      </c>
      <c r="K343" s="54">
        <f>SUM(J343*100/J379)</f>
        <v>123.8151382447171</v>
      </c>
      <c r="L343" s="55">
        <v>354884533</v>
      </c>
      <c r="M343" s="58">
        <f>SUM(L343*100/L379)</f>
        <v>118.41923070907784</v>
      </c>
    </row>
    <row r="344" spans="1:13" ht="13.5" thickBot="1">
      <c r="A344" s="59"/>
      <c r="B344" s="60"/>
      <c r="C344" s="61"/>
      <c r="D344" s="60"/>
      <c r="E344" s="61"/>
      <c r="F344" s="60"/>
      <c r="G344" s="61"/>
      <c r="H344" s="60"/>
      <c r="I344" s="61"/>
      <c r="J344" s="60"/>
      <c r="K344" s="61"/>
      <c r="L344" s="60"/>
      <c r="M344" s="62"/>
    </row>
    <row r="345" spans="1:13" ht="19.5" thickBot="1">
      <c r="A345" s="217">
        <v>2014</v>
      </c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9"/>
    </row>
    <row r="346" spans="1:13" ht="22.5">
      <c r="A346" s="34" t="s">
        <v>45</v>
      </c>
      <c r="B346" s="63" t="s">
        <v>61</v>
      </c>
      <c r="C346" s="36" t="s">
        <v>352</v>
      </c>
      <c r="D346" s="37" t="s">
        <v>63</v>
      </c>
      <c r="E346" s="36" t="s">
        <v>353</v>
      </c>
      <c r="F346" s="37" t="s">
        <v>65</v>
      </c>
      <c r="G346" s="36" t="s">
        <v>354</v>
      </c>
      <c r="H346" s="37" t="s">
        <v>67</v>
      </c>
      <c r="I346" s="36" t="s">
        <v>355</v>
      </c>
      <c r="J346" s="37" t="s">
        <v>69</v>
      </c>
      <c r="K346" s="36" t="s">
        <v>356</v>
      </c>
      <c r="L346" s="37" t="s">
        <v>447</v>
      </c>
      <c r="M346" s="38" t="s">
        <v>357</v>
      </c>
    </row>
    <row r="347" spans="1:13" ht="18">
      <c r="A347" s="70" t="s">
        <v>32</v>
      </c>
      <c r="B347" s="200">
        <f>SUM(B351-L343)</f>
        <v>63592873</v>
      </c>
      <c r="C347" s="41">
        <f>SUM(B347*100/L339)</f>
        <v>109.2498168271373</v>
      </c>
      <c r="D347" s="203">
        <f>SUM(D351-B351)</f>
        <v>56555392</v>
      </c>
      <c r="E347" s="41">
        <f>SUM(D347*100/B347)</f>
        <v>88.93353819696117</v>
      </c>
      <c r="F347" s="206">
        <f>SUM(F351-D351)</f>
        <v>72027365</v>
      </c>
      <c r="G347" s="44">
        <f>SUM(F347*100/D347)</f>
        <v>127.35720229823534</v>
      </c>
      <c r="H347" s="209">
        <f>SUM(H351-F351)</f>
        <v>80694510</v>
      </c>
      <c r="I347" s="41">
        <f>SUM(H347*100/F347)</f>
        <v>112.03312796462845</v>
      </c>
      <c r="J347" s="209">
        <f>SUM(J351-H351)</f>
        <v>73109625</v>
      </c>
      <c r="K347" s="41">
        <f>SUM(J347*100/H347)</f>
        <v>90.60049438307513</v>
      </c>
      <c r="L347" s="209">
        <f>SUM(L351-J351)</f>
        <v>75332257</v>
      </c>
      <c r="M347" s="46">
        <f>SUM(L347*100/J347)</f>
        <v>103.04013596021043</v>
      </c>
    </row>
    <row r="348" spans="1:13" ht="22.5">
      <c r="A348" s="72" t="s">
        <v>45</v>
      </c>
      <c r="B348" s="201"/>
      <c r="C348" s="73" t="s">
        <v>370</v>
      </c>
      <c r="D348" s="204"/>
      <c r="E348" s="73" t="s">
        <v>371</v>
      </c>
      <c r="F348" s="207"/>
      <c r="G348" s="75" t="s">
        <v>372</v>
      </c>
      <c r="H348" s="210"/>
      <c r="I348" s="73" t="s">
        <v>373</v>
      </c>
      <c r="J348" s="210"/>
      <c r="K348" s="73" t="s">
        <v>374</v>
      </c>
      <c r="L348" s="210"/>
      <c r="M348" s="74" t="s">
        <v>375</v>
      </c>
    </row>
    <row r="349" spans="1:13" ht="18">
      <c r="A349" s="70" t="s">
        <v>32</v>
      </c>
      <c r="B349" s="202"/>
      <c r="C349" s="41">
        <f>SUM(B347*100/B383)</f>
        <v>134.7749161366586</v>
      </c>
      <c r="D349" s="205"/>
      <c r="E349" s="41">
        <f>SUM(D347*100/D383)</f>
        <v>111.17363674309716</v>
      </c>
      <c r="F349" s="208"/>
      <c r="G349" s="44">
        <f>SUM(F347*100/F383)</f>
        <v>156.32536441984413</v>
      </c>
      <c r="H349" s="211"/>
      <c r="I349" s="41">
        <f>SUM(H347*100/H383)</f>
        <v>135.2027737253281</v>
      </c>
      <c r="J349" s="211"/>
      <c r="K349" s="41">
        <f>SUM(J347*100/J383)</f>
        <v>122.57241332320514</v>
      </c>
      <c r="L349" s="211"/>
      <c r="M349" s="46">
        <f>SUM(L347*100/L383)</f>
        <v>95.56676606386645</v>
      </c>
    </row>
    <row r="350" spans="1:13" ht="33.75">
      <c r="A350" s="47" t="s">
        <v>13</v>
      </c>
      <c r="B350" s="48" t="s">
        <v>340</v>
      </c>
      <c r="C350" s="67" t="s">
        <v>376</v>
      </c>
      <c r="D350" s="50" t="s">
        <v>341</v>
      </c>
      <c r="E350" s="49" t="s">
        <v>377</v>
      </c>
      <c r="F350" s="50" t="s">
        <v>342</v>
      </c>
      <c r="G350" s="49" t="s">
        <v>378</v>
      </c>
      <c r="H350" s="50" t="s">
        <v>343</v>
      </c>
      <c r="I350" s="49" t="s">
        <v>379</v>
      </c>
      <c r="J350" s="50" t="s">
        <v>346</v>
      </c>
      <c r="K350" s="49" t="s">
        <v>380</v>
      </c>
      <c r="L350" s="50" t="s">
        <v>448</v>
      </c>
      <c r="M350" s="51" t="s">
        <v>387</v>
      </c>
    </row>
    <row r="351" spans="1:13" ht="18.75" thickBot="1">
      <c r="A351" s="69" t="s">
        <v>33</v>
      </c>
      <c r="B351" s="53">
        <v>418477406</v>
      </c>
      <c r="C351" s="54">
        <f>SUM(B351*100/B387)</f>
        <v>120.64408797565112</v>
      </c>
      <c r="D351" s="55">
        <v>475032798</v>
      </c>
      <c r="E351" s="54">
        <f>SUM(D351*100/D387)</f>
        <v>119.43281245675966</v>
      </c>
      <c r="F351" s="56">
        <v>547060163</v>
      </c>
      <c r="G351" s="54">
        <f>SUM(F351*100/F387)</f>
        <v>123.2628578127488</v>
      </c>
      <c r="H351" s="55">
        <v>627754673</v>
      </c>
      <c r="I351" s="54">
        <f>SUM(H351*100/H387)</f>
        <v>124.67819595578324</v>
      </c>
      <c r="J351" s="55">
        <v>700864298</v>
      </c>
      <c r="K351" s="54">
        <f>SUM(J351*100/J387)</f>
        <v>124.45516028344285</v>
      </c>
      <c r="L351" s="55">
        <v>776196555</v>
      </c>
      <c r="M351" s="58">
        <f>SUM(L351*100/L387)</f>
        <v>120.90799996239093</v>
      </c>
    </row>
    <row r="352" spans="1:13" ht="31.5" customHeight="1">
      <c r="A352" s="82" t="s">
        <v>389</v>
      </c>
      <c r="B352" s="60"/>
      <c r="C352" s="61"/>
      <c r="D352" s="60"/>
      <c r="E352" s="61"/>
      <c r="F352" s="60"/>
      <c r="G352" s="61"/>
      <c r="H352" s="60"/>
      <c r="I352" s="61"/>
      <c r="J352" s="60"/>
      <c r="K352" s="61"/>
      <c r="L352" s="60"/>
      <c r="M352" s="62"/>
    </row>
    <row r="353" spans="1:13" ht="12.75">
      <c r="A353" s="82"/>
      <c r="B353" s="60"/>
      <c r="C353" s="61"/>
      <c r="D353" s="60"/>
      <c r="E353" s="61"/>
      <c r="F353" s="60"/>
      <c r="G353" s="61"/>
      <c r="H353" s="60"/>
      <c r="I353" s="61"/>
      <c r="J353" s="60"/>
      <c r="K353" s="61"/>
      <c r="L353" s="60"/>
      <c r="M353" s="62"/>
    </row>
    <row r="354" spans="1:13" ht="36" customHeight="1">
      <c r="A354" s="77"/>
      <c r="B354" s="78"/>
      <c r="C354" s="79"/>
      <c r="D354" s="78"/>
      <c r="E354" s="79"/>
      <c r="F354" s="78"/>
      <c r="G354" s="79"/>
      <c r="H354" s="78"/>
      <c r="I354" s="79"/>
      <c r="J354" s="78"/>
      <c r="K354" s="79"/>
      <c r="L354" s="78"/>
      <c r="M354" s="80"/>
    </row>
    <row r="355" spans="1:13" ht="12.75" customHeight="1" thickBot="1">
      <c r="A355" s="212" t="s">
        <v>30</v>
      </c>
      <c r="B355" s="212"/>
      <c r="C355" s="212"/>
      <c r="D355" s="212"/>
      <c r="E355" s="212"/>
      <c r="F355" s="212"/>
      <c r="G355" s="212"/>
      <c r="H355" s="212"/>
      <c r="I355" s="212"/>
      <c r="J355" s="212"/>
      <c r="K355" s="212"/>
      <c r="L355" s="212"/>
      <c r="M355" s="212"/>
    </row>
    <row r="356" spans="1:13" ht="19.5" thickBot="1">
      <c r="A356" s="217">
        <v>2013</v>
      </c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9"/>
    </row>
    <row r="357" spans="1:13" ht="25.5" customHeight="1">
      <c r="A357" s="34" t="s">
        <v>45</v>
      </c>
      <c r="B357" s="35" t="s">
        <v>7</v>
      </c>
      <c r="C357" s="36" t="s">
        <v>299</v>
      </c>
      <c r="D357" s="37" t="s">
        <v>8</v>
      </c>
      <c r="E357" s="36" t="s">
        <v>277</v>
      </c>
      <c r="F357" s="37" t="s">
        <v>9</v>
      </c>
      <c r="G357" s="36" t="s">
        <v>278</v>
      </c>
      <c r="H357" s="37" t="s">
        <v>10</v>
      </c>
      <c r="I357" s="36" t="s">
        <v>279</v>
      </c>
      <c r="J357" s="37" t="s">
        <v>11</v>
      </c>
      <c r="K357" s="36" t="s">
        <v>280</v>
      </c>
      <c r="L357" s="37" t="s">
        <v>12</v>
      </c>
      <c r="M357" s="38" t="s">
        <v>281</v>
      </c>
    </row>
    <row r="358" spans="1:13" ht="29.25" customHeight="1">
      <c r="A358" s="70" t="s">
        <v>32</v>
      </c>
      <c r="B358" s="200">
        <v>3668549</v>
      </c>
      <c r="C358" s="41"/>
      <c r="D358" s="203">
        <f>SUM(D362-B362)</f>
        <v>3632287</v>
      </c>
      <c r="E358" s="41">
        <f>SUM(D358*100/B358)</f>
        <v>99.01154380110502</v>
      </c>
      <c r="F358" s="206">
        <f>SUM(F362-D362)</f>
        <v>5791103</v>
      </c>
      <c r="G358" s="44">
        <f>SUM(F358*100/D358)</f>
        <v>159.4340700500814</v>
      </c>
      <c r="H358" s="209">
        <f>SUM(H362-F362)</f>
        <v>3652850</v>
      </c>
      <c r="I358" s="41">
        <f>SUM(H358*100/F358)</f>
        <v>63.07693024972963</v>
      </c>
      <c r="J358" s="209">
        <f>SUM(J362-H362)</f>
        <v>3348799</v>
      </c>
      <c r="K358" s="41">
        <f>SUM(J358*100/H358)</f>
        <v>91.67633491657199</v>
      </c>
      <c r="L358" s="209">
        <f>SUM(L362-J362)</f>
        <v>3719045</v>
      </c>
      <c r="M358" s="46">
        <f>SUM(L358*100/J358)</f>
        <v>111.05608309128138</v>
      </c>
    </row>
    <row r="359" spans="1:13" ht="21" customHeight="1">
      <c r="A359" s="72" t="s">
        <v>45</v>
      </c>
      <c r="B359" s="201"/>
      <c r="C359" s="73" t="s">
        <v>300</v>
      </c>
      <c r="D359" s="204"/>
      <c r="E359" s="73" t="s">
        <v>318</v>
      </c>
      <c r="F359" s="207"/>
      <c r="G359" s="75" t="s">
        <v>319</v>
      </c>
      <c r="H359" s="210"/>
      <c r="I359" s="73" t="s">
        <v>328</v>
      </c>
      <c r="J359" s="210"/>
      <c r="K359" s="73" t="s">
        <v>320</v>
      </c>
      <c r="L359" s="210"/>
      <c r="M359" s="74" t="s">
        <v>321</v>
      </c>
    </row>
    <row r="360" spans="1:13" ht="18">
      <c r="A360" s="70" t="s">
        <v>32</v>
      </c>
      <c r="B360" s="202"/>
      <c r="C360" s="41">
        <f>SUM(B358*100/B393)</f>
        <v>128.3432380967041</v>
      </c>
      <c r="D360" s="205"/>
      <c r="E360" s="41">
        <v>117</v>
      </c>
      <c r="F360" s="208"/>
      <c r="G360" s="44">
        <v>131.2</v>
      </c>
      <c r="H360" s="211"/>
      <c r="I360" s="41">
        <f>SUM(H358*100/H393)</f>
        <v>121.05213972502506</v>
      </c>
      <c r="J360" s="211"/>
      <c r="K360" s="41">
        <f>SUM(J358*100/J395)</f>
        <v>18.979839015913644</v>
      </c>
      <c r="L360" s="211"/>
      <c r="M360" s="46">
        <f>SUM(L358*100/L393)</f>
        <v>152.60669516330032</v>
      </c>
    </row>
    <row r="361" spans="1:13" ht="22.5">
      <c r="A361" s="47" t="s">
        <v>13</v>
      </c>
      <c r="B361" s="48" t="s">
        <v>282</v>
      </c>
      <c r="C361" s="49" t="s">
        <v>300</v>
      </c>
      <c r="D361" s="50" t="s">
        <v>283</v>
      </c>
      <c r="E361" s="49" t="s">
        <v>301</v>
      </c>
      <c r="F361" s="50" t="s">
        <v>284</v>
      </c>
      <c r="G361" s="49" t="s">
        <v>302</v>
      </c>
      <c r="H361" s="50" t="s">
        <v>285</v>
      </c>
      <c r="I361" s="49" t="s">
        <v>303</v>
      </c>
      <c r="J361" s="50" t="s">
        <v>286</v>
      </c>
      <c r="K361" s="49" t="s">
        <v>304</v>
      </c>
      <c r="L361" s="50" t="s">
        <v>287</v>
      </c>
      <c r="M361" s="51" t="s">
        <v>305</v>
      </c>
    </row>
    <row r="362" spans="1:13" ht="18.75" thickBot="1">
      <c r="A362" s="69" t="s">
        <v>33</v>
      </c>
      <c r="B362" s="53">
        <v>3668549</v>
      </c>
      <c r="C362" s="54">
        <f>SUM(B362*100/B395)</f>
        <v>128.3432380967041</v>
      </c>
      <c r="D362" s="55">
        <v>7300836</v>
      </c>
      <c r="E362" s="54">
        <f>SUM(D362*100/D395)</f>
        <v>122.42467678136434</v>
      </c>
      <c r="F362" s="56">
        <v>13091939</v>
      </c>
      <c r="G362" s="54">
        <f>SUM(F362*100/F395)</f>
        <v>126.15590695601973</v>
      </c>
      <c r="H362" s="55">
        <v>16744789</v>
      </c>
      <c r="I362" s="54">
        <f>SUM(H362*100/H395)</f>
        <v>125.00616080227718</v>
      </c>
      <c r="J362" s="57">
        <v>20093588</v>
      </c>
      <c r="K362" s="54">
        <f>SUM(J362*100/J395)</f>
        <v>113.88353421393586</v>
      </c>
      <c r="L362" s="55">
        <v>23812633</v>
      </c>
      <c r="M362" s="58">
        <f>SUM(L362*100/L395)</f>
        <v>118.58294557445441</v>
      </c>
    </row>
    <row r="363" spans="1:13" ht="13.5" thickBot="1">
      <c r="A363" s="59"/>
      <c r="B363" s="60"/>
      <c r="C363" s="61"/>
      <c r="D363" s="60"/>
      <c r="E363" s="61"/>
      <c r="F363" s="60"/>
      <c r="G363" s="61"/>
      <c r="H363" s="60"/>
      <c r="I363" s="61"/>
      <c r="J363" s="60"/>
      <c r="K363" s="61"/>
      <c r="L363" s="60"/>
      <c r="M363" s="62"/>
    </row>
    <row r="364" spans="1:13" ht="24" customHeight="1" thickBot="1">
      <c r="A364" s="217">
        <v>2013</v>
      </c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9"/>
    </row>
    <row r="365" spans="1:13" ht="22.5">
      <c r="A365" s="34" t="s">
        <v>45</v>
      </c>
      <c r="B365" s="63" t="s">
        <v>61</v>
      </c>
      <c r="C365" s="36" t="s">
        <v>288</v>
      </c>
      <c r="D365" s="37" t="s">
        <v>63</v>
      </c>
      <c r="E365" s="36" t="s">
        <v>289</v>
      </c>
      <c r="F365" s="37" t="s">
        <v>65</v>
      </c>
      <c r="G365" s="36" t="s">
        <v>290</v>
      </c>
      <c r="H365" s="37" t="s">
        <v>67</v>
      </c>
      <c r="I365" s="36" t="s">
        <v>291</v>
      </c>
      <c r="J365" s="37" t="s">
        <v>69</v>
      </c>
      <c r="K365" s="36" t="s">
        <v>292</v>
      </c>
      <c r="L365" s="37" t="s">
        <v>71</v>
      </c>
      <c r="M365" s="38" t="s">
        <v>293</v>
      </c>
    </row>
    <row r="366" spans="1:13" ht="18">
      <c r="A366" s="70" t="s">
        <v>32</v>
      </c>
      <c r="B366" s="200">
        <f>SUM(B370-L362)</f>
        <v>3530015</v>
      </c>
      <c r="C366" s="41">
        <f>SUM(B366*100/L358)</f>
        <v>94.91724353967214</v>
      </c>
      <c r="D366" s="203">
        <f>SUM(D370-B370)</f>
        <v>3840296</v>
      </c>
      <c r="E366" s="41">
        <f>SUM(D366*100/B366)</f>
        <v>108.7897926779348</v>
      </c>
      <c r="F366" s="206">
        <f>SUM(F370-D370)</f>
        <v>4344350</v>
      </c>
      <c r="G366" s="44">
        <f>SUM(F366*100/D366)</f>
        <v>113.12539450084056</v>
      </c>
      <c r="H366" s="209">
        <f>SUM(H370-F370)</f>
        <v>5404045</v>
      </c>
      <c r="I366" s="41">
        <f>SUM(H366*100/F366)</f>
        <v>124.39248679319115</v>
      </c>
      <c r="J366" s="209">
        <f>SUM(J370-H370)</f>
        <v>3091510</v>
      </c>
      <c r="K366" s="41">
        <f>SUM(J366*100/H366)</f>
        <v>57.20733265544606</v>
      </c>
      <c r="L366" s="209">
        <f>SUM(L370-J370)</f>
        <v>3656396</v>
      </c>
      <c r="M366" s="46">
        <f>SUM(L366*100/J366)</f>
        <v>118.27217120436292</v>
      </c>
    </row>
    <row r="367" spans="1:13" ht="26.25" customHeight="1">
      <c r="A367" s="72" t="s">
        <v>45</v>
      </c>
      <c r="B367" s="201"/>
      <c r="C367" s="73" t="s">
        <v>322</v>
      </c>
      <c r="D367" s="204"/>
      <c r="E367" s="73" t="s">
        <v>323</v>
      </c>
      <c r="F367" s="207"/>
      <c r="G367" s="75" t="s">
        <v>324</v>
      </c>
      <c r="H367" s="210"/>
      <c r="I367" s="73" t="s">
        <v>325</v>
      </c>
      <c r="J367" s="210"/>
      <c r="K367" s="73" t="s">
        <v>326</v>
      </c>
      <c r="L367" s="210"/>
      <c r="M367" s="74" t="s">
        <v>327</v>
      </c>
    </row>
    <row r="368" spans="1:13" ht="24" customHeight="1">
      <c r="A368" s="70" t="s">
        <v>32</v>
      </c>
      <c r="B368" s="202"/>
      <c r="C368" s="41">
        <f>SUM(B366*100/B399)</f>
        <v>126.57632573794939</v>
      </c>
      <c r="D368" s="205"/>
      <c r="E368" s="41">
        <f>SUM(D366*100/D399)</f>
        <v>49.923534480203465</v>
      </c>
      <c r="F368" s="208"/>
      <c r="G368" s="44">
        <f>SUM(F366*100/F399)</f>
        <v>134.8907237186103</v>
      </c>
      <c r="H368" s="211"/>
      <c r="I368" s="41">
        <f>SUM(H366*100/H399)</f>
        <v>104.1851866632504</v>
      </c>
      <c r="J368" s="211"/>
      <c r="K368" s="41">
        <f>SUM(J366*100/J399)</f>
        <v>79.23226832933862</v>
      </c>
      <c r="L368" s="211"/>
      <c r="M368" s="46">
        <f>SUM(L366*100/L393)</f>
        <v>150.03596616021335</v>
      </c>
    </row>
    <row r="369" spans="1:13" ht="33.75">
      <c r="A369" s="47" t="s">
        <v>13</v>
      </c>
      <c r="B369" s="48" t="s">
        <v>294</v>
      </c>
      <c r="C369" s="66" t="s">
        <v>306</v>
      </c>
      <c r="D369" s="50" t="s">
        <v>295</v>
      </c>
      <c r="E369" s="49" t="s">
        <v>307</v>
      </c>
      <c r="F369" s="50" t="s">
        <v>296</v>
      </c>
      <c r="G369" s="49" t="s">
        <v>308</v>
      </c>
      <c r="H369" s="50" t="s">
        <v>297</v>
      </c>
      <c r="I369" s="49" t="s">
        <v>309</v>
      </c>
      <c r="J369" s="50" t="s">
        <v>333</v>
      </c>
      <c r="K369" s="49" t="s">
        <v>310</v>
      </c>
      <c r="L369" s="50" t="s">
        <v>317</v>
      </c>
      <c r="M369" s="51" t="s">
        <v>311</v>
      </c>
    </row>
    <row r="370" spans="1:13" ht="18.75" thickBot="1">
      <c r="A370" s="69" t="s">
        <v>33</v>
      </c>
      <c r="B370" s="53">
        <v>27342648</v>
      </c>
      <c r="C370" s="54">
        <f>SUM(B370*100/B401)</f>
        <v>119.5576916248984</v>
      </c>
      <c r="D370" s="55">
        <v>31182944</v>
      </c>
      <c r="E370" s="54">
        <f>SUM(D370*100/D401)</f>
        <v>102.03111085749347</v>
      </c>
      <c r="F370" s="56">
        <v>35527294</v>
      </c>
      <c r="G370" s="54">
        <f>SUM(F370*100/F401)</f>
        <v>105.16374054564277</v>
      </c>
      <c r="H370" s="55">
        <v>40931339</v>
      </c>
      <c r="I370" s="54">
        <f>SUM(H370*100/H401)</f>
        <v>105.0334929894554</v>
      </c>
      <c r="J370" s="55">
        <v>44022849</v>
      </c>
      <c r="K370" s="54">
        <f>SUM(J370*100/J401)</f>
        <v>102.6852723510926</v>
      </c>
      <c r="L370" s="55">
        <v>47679245</v>
      </c>
      <c r="M370" s="58">
        <f>SUM(L370*100/L401)</f>
        <v>93.84114253715119</v>
      </c>
    </row>
    <row r="371" spans="1:13" ht="12.75">
      <c r="A371" s="65"/>
      <c r="B371" s="60"/>
      <c r="C371" s="61"/>
      <c r="D371" s="60"/>
      <c r="E371" s="61"/>
      <c r="F371" s="60"/>
      <c r="G371" s="61"/>
      <c r="H371" s="60"/>
      <c r="I371" s="61"/>
      <c r="J371" s="60"/>
      <c r="K371" s="61"/>
      <c r="L371" s="60"/>
      <c r="M371" s="62"/>
    </row>
    <row r="372" spans="1:13" ht="16.5" thickBot="1">
      <c r="A372" s="212" t="s">
        <v>31</v>
      </c>
      <c r="B372" s="212"/>
      <c r="C372" s="212"/>
      <c r="D372" s="212"/>
      <c r="E372" s="212"/>
      <c r="F372" s="212"/>
      <c r="G372" s="212"/>
      <c r="H372" s="212"/>
      <c r="I372" s="212"/>
      <c r="J372" s="212"/>
      <c r="K372" s="212"/>
      <c r="L372" s="212"/>
      <c r="M372" s="212"/>
    </row>
    <row r="373" spans="1:13" ht="19.5" thickBot="1">
      <c r="A373" s="217">
        <v>2013</v>
      </c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9"/>
    </row>
    <row r="374" spans="1:13" ht="22.5">
      <c r="A374" s="34" t="s">
        <v>45</v>
      </c>
      <c r="B374" s="35" t="s">
        <v>7</v>
      </c>
      <c r="C374" s="36" t="s">
        <v>299</v>
      </c>
      <c r="D374" s="37" t="s">
        <v>8</v>
      </c>
      <c r="E374" s="36" t="s">
        <v>277</v>
      </c>
      <c r="F374" s="37" t="s">
        <v>9</v>
      </c>
      <c r="G374" s="36" t="s">
        <v>278</v>
      </c>
      <c r="H374" s="37" t="s">
        <v>10</v>
      </c>
      <c r="I374" s="36" t="s">
        <v>279</v>
      </c>
      <c r="J374" s="37" t="s">
        <v>11</v>
      </c>
      <c r="K374" s="36" t="s">
        <v>280</v>
      </c>
      <c r="L374" s="37" t="s">
        <v>12</v>
      </c>
      <c r="M374" s="38" t="s">
        <v>281</v>
      </c>
    </row>
    <row r="375" spans="1:13" ht="18">
      <c r="A375" s="70" t="s">
        <v>32</v>
      </c>
      <c r="B375" s="200">
        <v>41718087</v>
      </c>
      <c r="C375" s="41"/>
      <c r="D375" s="203">
        <f>SUM(D379-B379)</f>
        <v>42445812</v>
      </c>
      <c r="E375" s="41">
        <f>SUM(D375*100/B375)</f>
        <v>101.74438727259954</v>
      </c>
      <c r="F375" s="206">
        <f>SUM(F379-D379)</f>
        <v>49497824</v>
      </c>
      <c r="G375" s="71">
        <v>116.6</v>
      </c>
      <c r="H375" s="203">
        <f>SUM(H379-F379)</f>
        <v>59033507</v>
      </c>
      <c r="I375" s="41">
        <f>SUM(H375*100/F375)</f>
        <v>119.26485293575733</v>
      </c>
      <c r="J375" s="203">
        <f>SUM(J379-H379)</f>
        <v>46916711</v>
      </c>
      <c r="K375" s="41">
        <f>SUM(J375*100/H375)</f>
        <v>79.47471424999365</v>
      </c>
      <c r="L375" s="203">
        <f>SUM(L379-J379)</f>
        <v>60072942</v>
      </c>
      <c r="M375" s="46">
        <f>SUM(L375*100/J375)</f>
        <v>128.04167367998153</v>
      </c>
    </row>
    <row r="376" spans="1:13" ht="22.5">
      <c r="A376" s="72" t="s">
        <v>45</v>
      </c>
      <c r="B376" s="201"/>
      <c r="C376" s="73" t="s">
        <v>300</v>
      </c>
      <c r="D376" s="204"/>
      <c r="E376" s="73" t="s">
        <v>318</v>
      </c>
      <c r="F376" s="207"/>
      <c r="G376" s="75" t="s">
        <v>319</v>
      </c>
      <c r="H376" s="204"/>
      <c r="I376" s="73" t="s">
        <v>328</v>
      </c>
      <c r="J376" s="204"/>
      <c r="K376" s="73" t="s">
        <v>320</v>
      </c>
      <c r="L376" s="204"/>
      <c r="M376" s="74" t="s">
        <v>321</v>
      </c>
    </row>
    <row r="377" spans="1:13" ht="18">
      <c r="A377" s="70" t="s">
        <v>32</v>
      </c>
      <c r="B377" s="202"/>
      <c r="C377" s="41">
        <f>SUM(B375*100/B406)</f>
        <v>131.60658854307064</v>
      </c>
      <c r="D377" s="205"/>
      <c r="E377" s="41">
        <f>SUM(D375*100/D406)</f>
        <v>98.32931394324234</v>
      </c>
      <c r="F377" s="208"/>
      <c r="G377" s="44">
        <f>SUM(F375*100/F406)</f>
        <v>103.76656920985181</v>
      </c>
      <c r="H377" s="205"/>
      <c r="I377" s="41">
        <f>SUM(H375*100/H406)</f>
        <v>152.02369945502625</v>
      </c>
      <c r="J377" s="205"/>
      <c r="K377" s="41">
        <f>SUM(J375*100/J406)</f>
        <v>97.22935962186153</v>
      </c>
      <c r="L377" s="205"/>
      <c r="M377" s="46">
        <f>SUM(L375*100/L406)</f>
        <v>127.39544134123801</v>
      </c>
    </row>
    <row r="378" spans="1:13" ht="22.5">
      <c r="A378" s="47" t="s">
        <v>13</v>
      </c>
      <c r="B378" s="48" t="s">
        <v>282</v>
      </c>
      <c r="C378" s="49" t="s">
        <v>300</v>
      </c>
      <c r="D378" s="50" t="s">
        <v>283</v>
      </c>
      <c r="E378" s="49" t="s">
        <v>312</v>
      </c>
      <c r="F378" s="50" t="s">
        <v>284</v>
      </c>
      <c r="G378" s="49" t="s">
        <v>313</v>
      </c>
      <c r="H378" s="50" t="s">
        <v>285</v>
      </c>
      <c r="I378" s="49" t="s">
        <v>314</v>
      </c>
      <c r="J378" s="50" t="s">
        <v>329</v>
      </c>
      <c r="K378" s="49" t="s">
        <v>315</v>
      </c>
      <c r="L378" s="50" t="s">
        <v>287</v>
      </c>
      <c r="M378" s="51" t="s">
        <v>316</v>
      </c>
    </row>
    <row r="379" spans="1:13" ht="27.75" thickBot="1">
      <c r="A379" s="69" t="s">
        <v>33</v>
      </c>
      <c r="B379" s="53">
        <v>41718087</v>
      </c>
      <c r="C379" s="54">
        <f>SUM(B379*100/B408)</f>
        <v>131.60658854307064</v>
      </c>
      <c r="D379" s="55">
        <v>84163899</v>
      </c>
      <c r="E379" s="54">
        <f>SUM(D379*100/D408)</f>
        <v>112.41926183824441</v>
      </c>
      <c r="F379" s="56">
        <v>133661723</v>
      </c>
      <c r="G379" s="54">
        <f>SUM(F379*100/F408)</f>
        <v>109.05177724039281</v>
      </c>
      <c r="H379" s="55">
        <v>192695230</v>
      </c>
      <c r="I379" s="54">
        <f>SUM(H379*100/H408)</f>
        <v>119.390603873106</v>
      </c>
      <c r="J379" s="55">
        <v>239611941</v>
      </c>
      <c r="K379" s="54">
        <f>SUM(J379*100/J408)</f>
        <v>114.2899724175661</v>
      </c>
      <c r="L379" s="55">
        <v>299684883</v>
      </c>
      <c r="M379" s="58">
        <f>SUM(L379*100/L408)</f>
        <v>116.69638531359735</v>
      </c>
    </row>
    <row r="380" spans="1:13" ht="13.5" thickBot="1">
      <c r="A380" s="59"/>
      <c r="B380" s="60"/>
      <c r="C380" s="61"/>
      <c r="D380" s="60"/>
      <c r="E380" s="61"/>
      <c r="F380" s="60"/>
      <c r="G380" s="61"/>
      <c r="H380" s="60"/>
      <c r="I380" s="61"/>
      <c r="J380" s="60"/>
      <c r="K380" s="61"/>
      <c r="L380" s="60"/>
      <c r="M380" s="62"/>
    </row>
    <row r="381" spans="1:13" ht="19.5" thickBot="1">
      <c r="A381" s="217">
        <v>2013</v>
      </c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9"/>
    </row>
    <row r="382" spans="1:13" ht="22.5">
      <c r="A382" s="34" t="s">
        <v>45</v>
      </c>
      <c r="B382" s="63" t="s">
        <v>61</v>
      </c>
      <c r="C382" s="36" t="s">
        <v>288</v>
      </c>
      <c r="D382" s="37" t="s">
        <v>63</v>
      </c>
      <c r="E382" s="36" t="s">
        <v>289</v>
      </c>
      <c r="F382" s="37" t="s">
        <v>65</v>
      </c>
      <c r="G382" s="36" t="s">
        <v>290</v>
      </c>
      <c r="H382" s="37" t="s">
        <v>67</v>
      </c>
      <c r="I382" s="36" t="s">
        <v>291</v>
      </c>
      <c r="J382" s="37" t="s">
        <v>69</v>
      </c>
      <c r="K382" s="36" t="s">
        <v>292</v>
      </c>
      <c r="L382" s="37" t="s">
        <v>71</v>
      </c>
      <c r="M382" s="38" t="s">
        <v>293</v>
      </c>
    </row>
    <row r="383" spans="1:13" ht="18">
      <c r="A383" s="70" t="s">
        <v>32</v>
      </c>
      <c r="B383" s="200">
        <f>SUM(B387-L379)</f>
        <v>47184502</v>
      </c>
      <c r="C383" s="41">
        <f>SUM(B383*100/L375)</f>
        <v>78.54534908578309</v>
      </c>
      <c r="D383" s="203">
        <f>SUM(D387-B387)</f>
        <v>50871226</v>
      </c>
      <c r="E383" s="41">
        <f>SUM(D383*100/B383)</f>
        <v>107.81342144927163</v>
      </c>
      <c r="F383" s="206">
        <f>SUM(F387-D387)</f>
        <v>46075290</v>
      </c>
      <c r="G383" s="44">
        <f>SUM(F383*100/D383)</f>
        <v>90.57239941494628</v>
      </c>
      <c r="H383" s="209">
        <f>SUM(H387-F387)</f>
        <v>59684064</v>
      </c>
      <c r="I383" s="41">
        <f>SUM(H383*100/F383)</f>
        <v>129.53594866141916</v>
      </c>
      <c r="J383" s="209">
        <f>SUM(J387-H387)</f>
        <v>59646068</v>
      </c>
      <c r="K383" s="41">
        <f>SUM(J383*100/H383)</f>
        <v>99.93633811531333</v>
      </c>
      <c r="L383" s="209">
        <f>SUM(L387-J387)</f>
        <v>78826835</v>
      </c>
      <c r="M383" s="46">
        <f>SUM(L383*100/J383)</f>
        <v>132.15763862254926</v>
      </c>
    </row>
    <row r="384" spans="1:13" ht="22.5">
      <c r="A384" s="72" t="s">
        <v>45</v>
      </c>
      <c r="B384" s="201"/>
      <c r="C384" s="73" t="s">
        <v>322</v>
      </c>
      <c r="D384" s="204"/>
      <c r="E384" s="73" t="s">
        <v>323</v>
      </c>
      <c r="F384" s="207"/>
      <c r="G384" s="75" t="s">
        <v>324</v>
      </c>
      <c r="H384" s="210"/>
      <c r="I384" s="73" t="s">
        <v>325</v>
      </c>
      <c r="J384" s="210"/>
      <c r="K384" s="73" t="s">
        <v>326</v>
      </c>
      <c r="L384" s="210"/>
      <c r="M384" s="74" t="s">
        <v>327</v>
      </c>
    </row>
    <row r="385" spans="1:13" ht="18">
      <c r="A385" s="70" t="s">
        <v>32</v>
      </c>
      <c r="B385" s="202"/>
      <c r="C385" s="41">
        <f>SUM(B383*100/B412)</f>
        <v>116.38841398028428</v>
      </c>
      <c r="D385" s="205"/>
      <c r="E385" s="41">
        <f>SUM(D383*100/D412)</f>
        <v>113.16498117862793</v>
      </c>
      <c r="F385" s="208"/>
      <c r="G385" s="44">
        <f>SUM(F383*100/F412)</f>
        <v>89.75727059510712</v>
      </c>
      <c r="H385" s="211"/>
      <c r="I385" s="41">
        <f>SUM(H383*100/H412)</f>
        <v>106.27945401366286</v>
      </c>
      <c r="J385" s="211"/>
      <c r="K385" s="41">
        <f>SUM(J383*100/J412)</f>
        <v>100.97629094763295</v>
      </c>
      <c r="L385" s="211"/>
      <c r="M385" s="46">
        <f>SUM(L383*100/L412)</f>
        <v>121.83246067310354</v>
      </c>
    </row>
    <row r="386" spans="1:13" ht="33.75">
      <c r="A386" s="47" t="s">
        <v>13</v>
      </c>
      <c r="B386" s="48" t="s">
        <v>294</v>
      </c>
      <c r="C386" s="67" t="s">
        <v>306</v>
      </c>
      <c r="D386" s="50" t="s">
        <v>295</v>
      </c>
      <c r="E386" s="49" t="s">
        <v>307</v>
      </c>
      <c r="F386" s="50" t="s">
        <v>296</v>
      </c>
      <c r="G386" s="49" t="s">
        <v>308</v>
      </c>
      <c r="H386" s="50" t="s">
        <v>297</v>
      </c>
      <c r="I386" s="49" t="s">
        <v>309</v>
      </c>
      <c r="J386" s="50" t="s">
        <v>332</v>
      </c>
      <c r="K386" s="49" t="s">
        <v>310</v>
      </c>
      <c r="L386" s="50" t="s">
        <v>317</v>
      </c>
      <c r="M386" s="51" t="s">
        <v>298</v>
      </c>
    </row>
    <row r="387" spans="1:13" ht="18.75" thickBot="1">
      <c r="A387" s="69" t="s">
        <v>33</v>
      </c>
      <c r="B387" s="53">
        <v>346869385</v>
      </c>
      <c r="C387" s="54">
        <f>SUM(B387*100/B414)</f>
        <v>116.65439635927599</v>
      </c>
      <c r="D387" s="55">
        <v>397740611</v>
      </c>
      <c r="E387" s="54">
        <f>SUM(D387*100/D414)</f>
        <v>116.19614414202147</v>
      </c>
      <c r="F387" s="56">
        <v>443815901</v>
      </c>
      <c r="G387" s="54">
        <f>SUM(F387*100/F414)</f>
        <v>112.74829302011987</v>
      </c>
      <c r="H387" s="55">
        <v>503499965</v>
      </c>
      <c r="I387" s="54">
        <f>SUM(H387*100/H414)</f>
        <v>111.94064196644243</v>
      </c>
      <c r="J387" s="55">
        <v>563146033</v>
      </c>
      <c r="K387" s="54">
        <f>SUM(J387*100/J414)</f>
        <v>110.66788374225376</v>
      </c>
      <c r="L387" s="55">
        <v>641972868</v>
      </c>
      <c r="M387" s="58">
        <f>SUM(L387*100/L414)</f>
        <v>111.9273099800056</v>
      </c>
    </row>
    <row r="388" spans="1:13" ht="12.75">
      <c r="A388" s="30"/>
      <c r="B388" s="31"/>
      <c r="C388" s="32"/>
      <c r="D388" s="31"/>
      <c r="E388" s="32"/>
      <c r="F388" s="31"/>
      <c r="G388" s="32"/>
      <c r="H388" s="31"/>
      <c r="I388" s="32"/>
      <c r="J388" s="31"/>
      <c r="K388" s="32"/>
      <c r="L388" s="31"/>
      <c r="M388" s="33"/>
    </row>
    <row r="389" spans="1:13" ht="15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</row>
    <row r="390" spans="1:13" ht="16.5" thickBot="1">
      <c r="A390" s="212" t="s">
        <v>30</v>
      </c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</row>
    <row r="391" spans="1:13" ht="19.5" thickBot="1">
      <c r="A391" s="217">
        <v>2012</v>
      </c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9"/>
    </row>
    <row r="392" spans="1:13" ht="22.5">
      <c r="A392" s="34" t="s">
        <v>45</v>
      </c>
      <c r="B392" s="35" t="s">
        <v>7</v>
      </c>
      <c r="C392" s="36" t="s">
        <v>241</v>
      </c>
      <c r="D392" s="37" t="s">
        <v>8</v>
      </c>
      <c r="E392" s="36" t="s">
        <v>236</v>
      </c>
      <c r="F392" s="37" t="s">
        <v>9</v>
      </c>
      <c r="G392" s="36" t="s">
        <v>237</v>
      </c>
      <c r="H392" s="37" t="s">
        <v>10</v>
      </c>
      <c r="I392" s="36" t="s">
        <v>238</v>
      </c>
      <c r="J392" s="37" t="s">
        <v>11</v>
      </c>
      <c r="K392" s="36" t="s">
        <v>239</v>
      </c>
      <c r="L392" s="37" t="s">
        <v>12</v>
      </c>
      <c r="M392" s="38" t="s">
        <v>240</v>
      </c>
    </row>
    <row r="393" spans="1:13" ht="33.75">
      <c r="A393" s="39" t="s">
        <v>32</v>
      </c>
      <c r="B393" s="40">
        <v>2858389</v>
      </c>
      <c r="C393" s="41">
        <f>SUM(B393*100/L425)</f>
        <v>49.14271557529555</v>
      </c>
      <c r="D393" s="42">
        <f>SUM(D395-B395)</f>
        <v>3105144</v>
      </c>
      <c r="E393" s="41">
        <f>SUM(D393*100/B393)</f>
        <v>108.6326598653997</v>
      </c>
      <c r="F393" s="43">
        <f>SUM(F395-D395)</f>
        <v>4414054</v>
      </c>
      <c r="G393" s="44">
        <f>SUM(F393*100/D393)</f>
        <v>142.15295651344994</v>
      </c>
      <c r="H393" s="45">
        <f>SUM(H395-F395)</f>
        <v>3017584</v>
      </c>
      <c r="I393" s="41">
        <f>SUM(H393*100/F393)</f>
        <v>68.3630966000869</v>
      </c>
      <c r="J393" s="42">
        <f>SUM(J395-H395)</f>
        <v>4248809</v>
      </c>
      <c r="K393" s="41">
        <f>SUM(J393*100/H393)</f>
        <v>140.80168107996332</v>
      </c>
      <c r="L393" s="42">
        <f>SUM(L395-J395)</f>
        <v>2437013</v>
      </c>
      <c r="M393" s="46">
        <f>SUM(L393*100/J393)</f>
        <v>57.35755596450676</v>
      </c>
    </row>
    <row r="394" spans="1:13" ht="22.5">
      <c r="A394" s="47" t="s">
        <v>13</v>
      </c>
      <c r="B394" s="48" t="s">
        <v>242</v>
      </c>
      <c r="C394" s="49" t="s">
        <v>247</v>
      </c>
      <c r="D394" s="50" t="s">
        <v>268</v>
      </c>
      <c r="E394" s="49" t="s">
        <v>258</v>
      </c>
      <c r="F394" s="50" t="s">
        <v>243</v>
      </c>
      <c r="G394" s="49" t="s">
        <v>259</v>
      </c>
      <c r="H394" s="50" t="s">
        <v>244</v>
      </c>
      <c r="I394" s="49" t="s">
        <v>260</v>
      </c>
      <c r="J394" s="50" t="s">
        <v>245</v>
      </c>
      <c r="K394" s="49" t="s">
        <v>261</v>
      </c>
      <c r="L394" s="50" t="s">
        <v>246</v>
      </c>
      <c r="M394" s="51" t="s">
        <v>262</v>
      </c>
    </row>
    <row r="395" spans="1:13" ht="34.5" thickBot="1">
      <c r="A395" s="52" t="s">
        <v>33</v>
      </c>
      <c r="B395" s="53">
        <v>2858389</v>
      </c>
      <c r="C395" s="54">
        <f>SUM(B395*100/B421)</f>
        <v>250.82058414464535</v>
      </c>
      <c r="D395" s="55">
        <v>5963533</v>
      </c>
      <c r="E395" s="54">
        <f>SUM(D395*100/D421)</f>
        <v>231.0770685322706</v>
      </c>
      <c r="F395" s="56">
        <v>10377587</v>
      </c>
      <c r="G395" s="54">
        <f>SUM(F395*100/F421)</f>
        <v>143.87926582329376</v>
      </c>
      <c r="H395" s="55">
        <v>13395171</v>
      </c>
      <c r="I395" s="54">
        <f>SUM(H395*100/H421)</f>
        <v>138.58007669137695</v>
      </c>
      <c r="J395" s="57">
        <v>17643980</v>
      </c>
      <c r="K395" s="54">
        <f>SUM(J395*100/J421)</f>
        <v>131.62177093996283</v>
      </c>
      <c r="L395" s="55">
        <v>20080993</v>
      </c>
      <c r="M395" s="58">
        <f>SUM(L395*100/L421)</f>
        <v>128.8167649038374</v>
      </c>
    </row>
    <row r="396" spans="1:13" ht="13.5" thickBot="1">
      <c r="A396" s="59"/>
      <c r="B396" s="60"/>
      <c r="C396" s="61"/>
      <c r="D396" s="60"/>
      <c r="E396" s="61"/>
      <c r="F396" s="60"/>
      <c r="G396" s="61"/>
      <c r="H396" s="60"/>
      <c r="I396" s="61"/>
      <c r="J396" s="60"/>
      <c r="K396" s="61"/>
      <c r="L396" s="60"/>
      <c r="M396" s="62"/>
    </row>
    <row r="397" spans="1:13" ht="19.5" thickBot="1">
      <c r="A397" s="217">
        <v>2012</v>
      </c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9"/>
    </row>
    <row r="398" spans="1:13" ht="22.5">
      <c r="A398" s="34" t="s">
        <v>45</v>
      </c>
      <c r="B398" s="63" t="s">
        <v>61</v>
      </c>
      <c r="C398" s="36" t="s">
        <v>248</v>
      </c>
      <c r="D398" s="37" t="s">
        <v>63</v>
      </c>
      <c r="E398" s="36" t="s">
        <v>249</v>
      </c>
      <c r="F398" s="37" t="s">
        <v>65</v>
      </c>
      <c r="G398" s="36" t="s">
        <v>250</v>
      </c>
      <c r="H398" s="37" t="s">
        <v>67</v>
      </c>
      <c r="I398" s="36" t="s">
        <v>251</v>
      </c>
      <c r="J398" s="37" t="s">
        <v>69</v>
      </c>
      <c r="K398" s="36" t="s">
        <v>252</v>
      </c>
      <c r="L398" s="37" t="s">
        <v>71</v>
      </c>
      <c r="M398" s="38" t="s">
        <v>253</v>
      </c>
    </row>
    <row r="399" spans="1:13" ht="33.75">
      <c r="A399" s="39" t="s">
        <v>32</v>
      </c>
      <c r="B399" s="40">
        <f>SUM(B401-L395)</f>
        <v>2788843</v>
      </c>
      <c r="C399" s="41">
        <f>SUM(B399*100/L393)</f>
        <v>114.43693570777013</v>
      </c>
      <c r="D399" s="42">
        <f>SUM(D401-B401)</f>
        <v>7692356</v>
      </c>
      <c r="E399" s="41">
        <f>SUM(D399*100/B399)</f>
        <v>275.8260683731569</v>
      </c>
      <c r="F399" s="43">
        <f>SUM(F401-D401)</f>
        <v>3220644</v>
      </c>
      <c r="G399" s="64">
        <f>SUM(F399*100/D399)</f>
        <v>41.868109068275054</v>
      </c>
      <c r="H399" s="45">
        <f>SUM(H401-F401)</f>
        <v>5186961</v>
      </c>
      <c r="I399" s="41">
        <f>SUM(H399*100/F399)</f>
        <v>161.05353463468796</v>
      </c>
      <c r="J399" s="42">
        <f>SUM(J401-H401)</f>
        <v>3901832</v>
      </c>
      <c r="K399" s="41">
        <f>SUM(J399*100/H399)</f>
        <v>75.22385458460165</v>
      </c>
      <c r="L399" s="42">
        <f>SUM(L401-J401)</f>
        <v>7936837</v>
      </c>
      <c r="M399" s="76">
        <f>SUM(L399*100/J399)</f>
        <v>203.41308903099878</v>
      </c>
    </row>
    <row r="400" spans="1:13" ht="33.75">
      <c r="A400" s="47" t="s">
        <v>13</v>
      </c>
      <c r="B400" s="48" t="s">
        <v>254</v>
      </c>
      <c r="C400" s="66" t="s">
        <v>263</v>
      </c>
      <c r="D400" s="50" t="s">
        <v>255</v>
      </c>
      <c r="E400" s="49" t="s">
        <v>264</v>
      </c>
      <c r="F400" s="50" t="s">
        <v>274</v>
      </c>
      <c r="G400" s="49" t="s">
        <v>265</v>
      </c>
      <c r="H400" s="50" t="s">
        <v>275</v>
      </c>
      <c r="I400" s="49" t="s">
        <v>266</v>
      </c>
      <c r="J400" s="50" t="s">
        <v>330</v>
      </c>
      <c r="K400" s="49" t="s">
        <v>267</v>
      </c>
      <c r="L400" s="50" t="s">
        <v>256</v>
      </c>
      <c r="M400" s="51" t="s">
        <v>257</v>
      </c>
    </row>
    <row r="401" spans="1:13" ht="34.5" thickBot="1">
      <c r="A401" s="52" t="s">
        <v>33</v>
      </c>
      <c r="B401" s="53">
        <v>22869836</v>
      </c>
      <c r="C401" s="54">
        <f>SUM(B401*100/B427)</f>
        <v>114.90554113964404</v>
      </c>
      <c r="D401" s="55">
        <v>30562192</v>
      </c>
      <c r="E401" s="54">
        <f>SUM(D401*100/D427)</f>
        <v>134.68127753832974</v>
      </c>
      <c r="F401" s="56">
        <v>33782836</v>
      </c>
      <c r="G401" s="54">
        <f>SUM(F401*100/F427)</f>
        <v>127.80116020698267</v>
      </c>
      <c r="H401" s="55">
        <v>38969797</v>
      </c>
      <c r="I401" s="54">
        <f>SUM(H401*100/H427)</f>
        <v>130.5524117732289</v>
      </c>
      <c r="J401" s="55">
        <v>42871629</v>
      </c>
      <c r="K401" s="54">
        <f>SUM(J401*100/J427)</f>
        <v>124.62676689956287</v>
      </c>
      <c r="L401" s="55">
        <v>50808466</v>
      </c>
      <c r="M401" s="58">
        <f>SUM(L401*100/L427)</f>
        <v>126.33729176438251</v>
      </c>
    </row>
    <row r="402" spans="1:13" ht="12.75">
      <c r="A402" s="65"/>
      <c r="B402" s="60"/>
      <c r="C402" s="61"/>
      <c r="D402" s="60"/>
      <c r="E402" s="61"/>
      <c r="F402" s="60"/>
      <c r="G402" s="61"/>
      <c r="H402" s="60"/>
      <c r="I402" s="61"/>
      <c r="J402" s="60"/>
      <c r="K402" s="61"/>
      <c r="L402" s="60"/>
      <c r="M402" s="62"/>
    </row>
    <row r="403" spans="1:13" ht="16.5" thickBot="1">
      <c r="A403" s="212" t="s">
        <v>31</v>
      </c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  <c r="M403" s="212"/>
    </row>
    <row r="404" spans="1:13" ht="19.5" thickBot="1">
      <c r="A404" s="217">
        <v>2012</v>
      </c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9"/>
    </row>
    <row r="405" spans="1:13" ht="22.5">
      <c r="A405" s="34" t="s">
        <v>45</v>
      </c>
      <c r="B405" s="35" t="s">
        <v>7</v>
      </c>
      <c r="C405" s="36" t="s">
        <v>241</v>
      </c>
      <c r="D405" s="37" t="s">
        <v>8</v>
      </c>
      <c r="E405" s="36" t="s">
        <v>236</v>
      </c>
      <c r="F405" s="37" t="s">
        <v>9</v>
      </c>
      <c r="G405" s="36" t="s">
        <v>237</v>
      </c>
      <c r="H405" s="37" t="s">
        <v>10</v>
      </c>
      <c r="I405" s="36" t="s">
        <v>238</v>
      </c>
      <c r="J405" s="37" t="s">
        <v>11</v>
      </c>
      <c r="K405" s="36" t="s">
        <v>239</v>
      </c>
      <c r="L405" s="37" t="s">
        <v>12</v>
      </c>
      <c r="M405" s="38" t="s">
        <v>240</v>
      </c>
    </row>
    <row r="406" spans="1:13" ht="33.75">
      <c r="A406" s="39" t="s">
        <v>32</v>
      </c>
      <c r="B406" s="40">
        <v>31699087</v>
      </c>
      <c r="C406" s="41">
        <f>SUM(B406*100/L438)</f>
        <v>48.752043992158725</v>
      </c>
      <c r="D406" s="42">
        <f>SUM(D408-B408)</f>
        <v>43166997</v>
      </c>
      <c r="E406" s="41">
        <f>SUM(D406*100/B406)</f>
        <v>136.17741419492617</v>
      </c>
      <c r="F406" s="43">
        <f>SUM(F408-D408)</f>
        <v>47701128</v>
      </c>
      <c r="G406" s="64">
        <f>SUM(F406*100/D406)</f>
        <v>110.50369799872806</v>
      </c>
      <c r="H406" s="45">
        <f>SUM(H408-F408)</f>
        <v>38831779</v>
      </c>
      <c r="I406" s="41">
        <f>SUM(H406*100/F406)</f>
        <v>81.40641663652063</v>
      </c>
      <c r="J406" s="42">
        <f>SUM(J408-H408)</f>
        <v>48253646</v>
      </c>
      <c r="K406" s="41">
        <f>SUM(J406*100/H406)</f>
        <v>124.26328961132582</v>
      </c>
      <c r="L406" s="42">
        <f>SUM(L408-J408)</f>
        <v>47154703</v>
      </c>
      <c r="M406" s="46">
        <f>SUM(L406*100/J406)</f>
        <v>97.7225700209265</v>
      </c>
    </row>
    <row r="407" spans="1:13" ht="22.5">
      <c r="A407" s="47" t="s">
        <v>13</v>
      </c>
      <c r="B407" s="48" t="s">
        <v>242</v>
      </c>
      <c r="C407" s="49" t="s">
        <v>247</v>
      </c>
      <c r="D407" s="50" t="s">
        <v>268</v>
      </c>
      <c r="E407" s="49" t="s">
        <v>269</v>
      </c>
      <c r="F407" s="50" t="s">
        <v>243</v>
      </c>
      <c r="G407" s="49" t="s">
        <v>270</v>
      </c>
      <c r="H407" s="50" t="s">
        <v>244</v>
      </c>
      <c r="I407" s="49" t="s">
        <v>271</v>
      </c>
      <c r="J407" s="50" t="s">
        <v>245</v>
      </c>
      <c r="K407" s="49" t="s">
        <v>272</v>
      </c>
      <c r="L407" s="50" t="s">
        <v>246</v>
      </c>
      <c r="M407" s="51" t="s">
        <v>273</v>
      </c>
    </row>
    <row r="408" spans="1:13" ht="34.5" thickBot="1">
      <c r="A408" s="52" t="s">
        <v>33</v>
      </c>
      <c r="B408" s="53">
        <v>31699087</v>
      </c>
      <c r="C408" s="54">
        <f>SUM(B408*100/B434)</f>
        <v>168.47163445895822</v>
      </c>
      <c r="D408" s="55">
        <v>74866084</v>
      </c>
      <c r="E408" s="54">
        <f>SUM(D408*100/D434)</f>
        <v>135.48158858743437</v>
      </c>
      <c r="F408" s="56">
        <v>122567212</v>
      </c>
      <c r="G408" s="54">
        <f>SUM(F408*100/F434)</f>
        <v>138.258774039675</v>
      </c>
      <c r="H408" s="55">
        <v>161398991</v>
      </c>
      <c r="I408" s="54">
        <f>SUM(H408*100/H434)</f>
        <v>132.51055123912917</v>
      </c>
      <c r="J408" s="55">
        <v>209652637</v>
      </c>
      <c r="K408" s="54">
        <f>SUM(J408*100/J434)</f>
        <v>132.93892154480426</v>
      </c>
      <c r="L408" s="55">
        <v>256807340</v>
      </c>
      <c r="M408" s="58">
        <f>SUM(L408*100/L434)</f>
        <v>131.07283056804616</v>
      </c>
    </row>
    <row r="409" spans="1:13" ht="13.5" thickBot="1">
      <c r="A409" s="59"/>
      <c r="B409" s="60"/>
      <c r="C409" s="61"/>
      <c r="D409" s="60"/>
      <c r="E409" s="61"/>
      <c r="F409" s="60"/>
      <c r="G409" s="61"/>
      <c r="H409" s="60"/>
      <c r="I409" s="61"/>
      <c r="J409" s="60"/>
      <c r="K409" s="61"/>
      <c r="L409" s="60"/>
      <c r="M409" s="62"/>
    </row>
    <row r="410" spans="1:13" ht="19.5" thickBot="1">
      <c r="A410" s="217">
        <v>2012</v>
      </c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9"/>
    </row>
    <row r="411" spans="1:13" ht="22.5">
      <c r="A411" s="34" t="s">
        <v>45</v>
      </c>
      <c r="B411" s="63" t="s">
        <v>61</v>
      </c>
      <c r="C411" s="36" t="s">
        <v>248</v>
      </c>
      <c r="D411" s="37" t="s">
        <v>63</v>
      </c>
      <c r="E411" s="36" t="s">
        <v>249</v>
      </c>
      <c r="F411" s="37" t="s">
        <v>65</v>
      </c>
      <c r="G411" s="36" t="s">
        <v>250</v>
      </c>
      <c r="H411" s="37" t="s">
        <v>67</v>
      </c>
      <c r="I411" s="36" t="s">
        <v>251</v>
      </c>
      <c r="J411" s="37" t="s">
        <v>69</v>
      </c>
      <c r="K411" s="36" t="s">
        <v>252</v>
      </c>
      <c r="L411" s="37" t="s">
        <v>71</v>
      </c>
      <c r="M411" s="38" t="s">
        <v>253</v>
      </c>
    </row>
    <row r="412" spans="1:13" ht="33.75">
      <c r="A412" s="39" t="s">
        <v>32</v>
      </c>
      <c r="B412" s="40">
        <f>SUM(B414-L408)</f>
        <v>40540549</v>
      </c>
      <c r="C412" s="41">
        <f>SUM(B412*100/L406)</f>
        <v>85.97350088282816</v>
      </c>
      <c r="D412" s="42">
        <f>SUM(D414-B414)</f>
        <v>44953152</v>
      </c>
      <c r="E412" s="41">
        <f>SUM(D412-B412)</f>
        <v>4412603</v>
      </c>
      <c r="F412" s="43">
        <f>SUM(F414-D414)</f>
        <v>51333212</v>
      </c>
      <c r="G412" s="64">
        <f>SUM(F412*100/D412)</f>
        <v>114.19268664408672</v>
      </c>
      <c r="H412" s="45">
        <f>SUM(H414-F414)</f>
        <v>56157669</v>
      </c>
      <c r="I412" s="41">
        <f>SUM(H412*100/F412)</f>
        <v>109.39831507134211</v>
      </c>
      <c r="J412" s="42">
        <f>SUM(J414-H414)</f>
        <v>59069379</v>
      </c>
      <c r="K412" s="41">
        <f>SUM(J412*100/H412)</f>
        <v>105.18488400934163</v>
      </c>
      <c r="L412" s="42">
        <f>SUM(L414-J414)</f>
        <v>64701012</v>
      </c>
      <c r="M412" s="46">
        <f>SUM(L412*100/J412)</f>
        <v>109.5339295847346</v>
      </c>
    </row>
    <row r="413" spans="1:13" ht="33.75">
      <c r="A413" s="47" t="s">
        <v>13</v>
      </c>
      <c r="B413" s="48" t="s">
        <v>254</v>
      </c>
      <c r="C413" s="67" t="s">
        <v>263</v>
      </c>
      <c r="D413" s="50" t="s">
        <v>255</v>
      </c>
      <c r="E413" s="49" t="s">
        <v>264</v>
      </c>
      <c r="F413" s="50" t="s">
        <v>274</v>
      </c>
      <c r="G413" s="49" t="s">
        <v>265</v>
      </c>
      <c r="H413" s="50" t="s">
        <v>275</v>
      </c>
      <c r="I413" s="49" t="s">
        <v>266</v>
      </c>
      <c r="J413" s="50" t="s">
        <v>276</v>
      </c>
      <c r="K413" s="49" t="s">
        <v>267</v>
      </c>
      <c r="L413" s="50" t="s">
        <v>256</v>
      </c>
      <c r="M413" s="51" t="s">
        <v>257</v>
      </c>
    </row>
    <row r="414" spans="1:13" ht="34.5" thickBot="1">
      <c r="A414" s="52" t="s">
        <v>33</v>
      </c>
      <c r="B414" s="53">
        <v>297347889</v>
      </c>
      <c r="C414" s="54">
        <f>SUM(B414*100/B440)</f>
        <v>126.1474002045329</v>
      </c>
      <c r="D414" s="55">
        <v>342301041</v>
      </c>
      <c r="E414" s="54">
        <f>SUM(D414*100/D440)</f>
        <v>124.08014670078364</v>
      </c>
      <c r="F414" s="56">
        <v>393634253</v>
      </c>
      <c r="G414" s="54">
        <f>SUM(F414*100/F440)</f>
        <v>122.73708321446291</v>
      </c>
      <c r="H414" s="55">
        <v>449791922</v>
      </c>
      <c r="I414" s="54">
        <f>SUM(H414*100/H440)</f>
        <v>122.15955486257657</v>
      </c>
      <c r="J414" s="55">
        <v>508861301</v>
      </c>
      <c r="K414" s="54">
        <f>SUM(J414*100/J440)</f>
        <v>122.75984802212379</v>
      </c>
      <c r="L414" s="55">
        <v>573562313</v>
      </c>
      <c r="M414" s="58">
        <f>SUM(L414*100/L440)</f>
        <v>119.60708496996855</v>
      </c>
    </row>
    <row r="415" spans="1:13" ht="12.75">
      <c r="A415" s="30"/>
      <c r="B415" s="31"/>
      <c r="C415" s="32"/>
      <c r="D415" s="31"/>
      <c r="E415" s="32"/>
      <c r="F415" s="31"/>
      <c r="G415" s="32"/>
      <c r="H415" s="31"/>
      <c r="I415" s="32"/>
      <c r="J415" s="31"/>
      <c r="K415" s="32"/>
      <c r="L415" s="31"/>
      <c r="M415" s="33"/>
    </row>
    <row r="416" spans="1:13" ht="16.5" thickBot="1">
      <c r="A416" s="212" t="s">
        <v>30</v>
      </c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</row>
    <row r="417" spans="1:13" ht="19.5" thickBot="1">
      <c r="A417" s="217">
        <v>2011</v>
      </c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9"/>
    </row>
    <row r="418" spans="1:13" ht="22.5">
      <c r="A418" s="34" t="s">
        <v>45</v>
      </c>
      <c r="B418" s="35" t="s">
        <v>7</v>
      </c>
      <c r="C418" s="36" t="s">
        <v>200</v>
      </c>
      <c r="D418" s="37" t="s">
        <v>8</v>
      </c>
      <c r="E418" s="36" t="s">
        <v>199</v>
      </c>
      <c r="F418" s="37" t="s">
        <v>9</v>
      </c>
      <c r="G418" s="36" t="s">
        <v>220</v>
      </c>
      <c r="H418" s="37" t="s">
        <v>10</v>
      </c>
      <c r="I418" s="36" t="s">
        <v>201</v>
      </c>
      <c r="J418" s="37" t="s">
        <v>11</v>
      </c>
      <c r="K418" s="36" t="s">
        <v>202</v>
      </c>
      <c r="L418" s="37" t="s">
        <v>12</v>
      </c>
      <c r="M418" s="38" t="s">
        <v>203</v>
      </c>
    </row>
    <row r="419" spans="1:13" ht="33.75">
      <c r="A419" s="39" t="s">
        <v>32</v>
      </c>
      <c r="B419" s="40">
        <v>1139615</v>
      </c>
      <c r="C419" s="41">
        <f>SUM(B419*100/L450)</f>
        <v>22.07972543691939</v>
      </c>
      <c r="D419" s="42">
        <f>SUM(D421-B421)</f>
        <v>1441140</v>
      </c>
      <c r="E419" s="41">
        <f>SUM(D419*100/D444)</f>
        <v>53.42805356522538</v>
      </c>
      <c r="F419" s="43">
        <f>SUM(F421-D421)</f>
        <v>4631950</v>
      </c>
      <c r="G419" s="44">
        <f>SUM(F419*100/D419)</f>
        <v>321.4087458539767</v>
      </c>
      <c r="H419" s="45">
        <f>SUM(H421-F421)</f>
        <v>2453310</v>
      </c>
      <c r="I419" s="41">
        <f>SUM(H419*100/F419)</f>
        <v>52.9649499670765</v>
      </c>
      <c r="J419" s="42">
        <f>SUM(J421-H421)</f>
        <v>3739047</v>
      </c>
      <c r="K419" s="41">
        <f>SUM(J419*100/H419)</f>
        <v>152.40825660026658</v>
      </c>
      <c r="L419" s="42">
        <f>SUM(L421-J421)</f>
        <v>2183742</v>
      </c>
      <c r="M419" s="46">
        <f>SUM(L419*100/J419)</f>
        <v>58.40370554315044</v>
      </c>
    </row>
    <row r="420" spans="1:13" ht="22.5">
      <c r="A420" s="47" t="s">
        <v>13</v>
      </c>
      <c r="B420" s="48" t="s">
        <v>214</v>
      </c>
      <c r="C420" s="49" t="s">
        <v>227</v>
      </c>
      <c r="D420" s="50" t="s">
        <v>233</v>
      </c>
      <c r="E420" s="49" t="s">
        <v>228</v>
      </c>
      <c r="F420" s="50" t="s">
        <v>216</v>
      </c>
      <c r="G420" s="49" t="s">
        <v>229</v>
      </c>
      <c r="H420" s="50" t="s">
        <v>217</v>
      </c>
      <c r="I420" s="49" t="s">
        <v>230</v>
      </c>
      <c r="J420" s="50" t="s">
        <v>218</v>
      </c>
      <c r="K420" s="49" t="s">
        <v>231</v>
      </c>
      <c r="L420" s="50" t="s">
        <v>219</v>
      </c>
      <c r="M420" s="51" t="s">
        <v>232</v>
      </c>
    </row>
    <row r="421" spans="1:13" ht="34.5" thickBot="1">
      <c r="A421" s="52" t="s">
        <v>33</v>
      </c>
      <c r="B421" s="53">
        <v>1139615</v>
      </c>
      <c r="C421" s="54">
        <f>SUM(B421*100/B446)</f>
        <v>59.20511580328741</v>
      </c>
      <c r="D421" s="55">
        <v>2580755</v>
      </c>
      <c r="E421" s="54">
        <f>SUM(D421*100/D446)</f>
        <v>55.83383778221914</v>
      </c>
      <c r="F421" s="56">
        <v>7212705</v>
      </c>
      <c r="G421" s="54">
        <f>SUM(F421*100/F446)</f>
        <v>96.33140373270408</v>
      </c>
      <c r="H421" s="55">
        <v>9666015</v>
      </c>
      <c r="I421" s="54">
        <f>SUM(H421*100/H446)</f>
        <v>98.2714279875698</v>
      </c>
      <c r="J421" s="57">
        <v>13405062</v>
      </c>
      <c r="K421" s="54">
        <f>SUM(J421*100/J446)</f>
        <v>116.90050875249813</v>
      </c>
      <c r="L421" s="55">
        <v>15588804</v>
      </c>
      <c r="M421" s="58">
        <f>SUM(L421*100/L446)</f>
        <v>100.1435393788954</v>
      </c>
    </row>
    <row r="422" spans="1:13" ht="13.5" thickBot="1">
      <c r="A422" s="59"/>
      <c r="B422" s="60"/>
      <c r="C422" s="61"/>
      <c r="D422" s="60"/>
      <c r="E422" s="61"/>
      <c r="F422" s="60"/>
      <c r="G422" s="61"/>
      <c r="H422" s="60"/>
      <c r="I422" s="61"/>
      <c r="J422" s="60"/>
      <c r="K422" s="61"/>
      <c r="L422" s="60"/>
      <c r="M422" s="62"/>
    </row>
    <row r="423" spans="1:13" ht="19.5" thickBot="1">
      <c r="A423" s="217">
        <v>2011</v>
      </c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9"/>
    </row>
    <row r="424" spans="1:13" ht="22.5">
      <c r="A424" s="34" t="s">
        <v>45</v>
      </c>
      <c r="B424" s="63" t="s">
        <v>61</v>
      </c>
      <c r="C424" s="36" t="s">
        <v>204</v>
      </c>
      <c r="D424" s="37" t="s">
        <v>63</v>
      </c>
      <c r="E424" s="36" t="s">
        <v>205</v>
      </c>
      <c r="F424" s="37" t="s">
        <v>65</v>
      </c>
      <c r="G424" s="105" t="s">
        <v>206</v>
      </c>
      <c r="H424" s="37" t="s">
        <v>67</v>
      </c>
      <c r="I424" s="36" t="s">
        <v>207</v>
      </c>
      <c r="J424" s="37" t="s">
        <v>69</v>
      </c>
      <c r="K424" s="36" t="s">
        <v>208</v>
      </c>
      <c r="L424" s="37" t="s">
        <v>71</v>
      </c>
      <c r="M424" s="38" t="s">
        <v>209</v>
      </c>
    </row>
    <row r="425" spans="1:13" ht="33.75">
      <c r="A425" s="39" t="s">
        <v>32</v>
      </c>
      <c r="B425" s="40">
        <f>SUM(B427-L421)</f>
        <v>4314358</v>
      </c>
      <c r="C425" s="41">
        <f>SUM(B425*100/L419)</f>
        <v>197.5672034516898</v>
      </c>
      <c r="D425" s="42">
        <f>SUM(D427-B427)</f>
        <v>2789073</v>
      </c>
      <c r="E425" s="41">
        <f>SUM(D425*100/B425)</f>
        <v>64.64630427053109</v>
      </c>
      <c r="F425" s="43">
        <f>SUM(F427-D427)</f>
        <v>3741669</v>
      </c>
      <c r="G425" s="64">
        <f>SUM(F425*100/D425)</f>
        <v>134.15457393908298</v>
      </c>
      <c r="H425" s="45">
        <f>SUM(H427-F427)</f>
        <v>3416021</v>
      </c>
      <c r="I425" s="41">
        <f>SUM(H425*100/F425)</f>
        <v>91.29671812231386</v>
      </c>
      <c r="J425" s="42">
        <f>SUM(J427-H427)</f>
        <v>4550092</v>
      </c>
      <c r="K425" s="41">
        <f>SUM(J425*100/H425)</f>
        <v>133.19859567608046</v>
      </c>
      <c r="L425" s="42">
        <f>SUM(L427-J427)</f>
        <v>5816506</v>
      </c>
      <c r="M425" s="46">
        <f>SUM(L425*100/J425)</f>
        <v>127.83271195395609</v>
      </c>
    </row>
    <row r="426" spans="1:13" ht="22.5">
      <c r="A426" s="47" t="s">
        <v>13</v>
      </c>
      <c r="B426" s="48" t="s">
        <v>210</v>
      </c>
      <c r="C426" s="67" t="s">
        <v>221</v>
      </c>
      <c r="D426" s="50" t="s">
        <v>211</v>
      </c>
      <c r="E426" s="67" t="s">
        <v>222</v>
      </c>
      <c r="F426" s="50" t="s">
        <v>235</v>
      </c>
      <c r="G426" s="67" t="s">
        <v>223</v>
      </c>
      <c r="H426" s="50" t="s">
        <v>234</v>
      </c>
      <c r="I426" s="49" t="s">
        <v>224</v>
      </c>
      <c r="J426" s="50" t="s">
        <v>212</v>
      </c>
      <c r="K426" s="49" t="s">
        <v>225</v>
      </c>
      <c r="L426" s="50" t="s">
        <v>213</v>
      </c>
      <c r="M426" s="106" t="s">
        <v>226</v>
      </c>
    </row>
    <row r="427" spans="1:13" ht="34.5" thickBot="1">
      <c r="A427" s="52" t="s">
        <v>33</v>
      </c>
      <c r="B427" s="53">
        <v>19903162</v>
      </c>
      <c r="C427" s="54">
        <f>SUM(B427*100/B452)</f>
        <v>104.19876290171011</v>
      </c>
      <c r="D427" s="55">
        <v>22692235</v>
      </c>
      <c r="E427" s="54">
        <f>SUM(D427*100/D452)</f>
        <v>112.83518233369004</v>
      </c>
      <c r="F427" s="56">
        <v>26433904</v>
      </c>
      <c r="G427" s="54">
        <f>SUM(F427*100/F452)</f>
        <v>105.53426085166545</v>
      </c>
      <c r="H427" s="55">
        <v>29849925</v>
      </c>
      <c r="I427" s="54">
        <f>SUM(H427*100/H452)</f>
        <v>101.92558573554503</v>
      </c>
      <c r="J427" s="55">
        <v>34400017</v>
      </c>
      <c r="K427" s="54">
        <f>SUM(J427*100/J452)</f>
        <v>104.72609451501005</v>
      </c>
      <c r="L427" s="55">
        <v>40216523</v>
      </c>
      <c r="M427" s="58">
        <f>SUM(L427*100/L452)</f>
        <v>105.80797344374376</v>
      </c>
    </row>
    <row r="428" spans="1:13" ht="12.75">
      <c r="A428" s="65"/>
      <c r="B428" s="60"/>
      <c r="C428" s="61"/>
      <c r="D428" s="60"/>
      <c r="E428" s="61"/>
      <c r="F428" s="60"/>
      <c r="G428" s="61"/>
      <c r="H428" s="60"/>
      <c r="I428" s="61"/>
      <c r="J428" s="60"/>
      <c r="K428" s="61"/>
      <c r="L428" s="60"/>
      <c r="M428" s="62"/>
    </row>
    <row r="429" spans="1:13" ht="16.5" thickBot="1">
      <c r="A429" s="212" t="s">
        <v>31</v>
      </c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</row>
    <row r="430" spans="1:13" ht="19.5" thickBot="1">
      <c r="A430" s="217">
        <v>2011</v>
      </c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9"/>
    </row>
    <row r="431" spans="1:13" ht="22.5">
      <c r="A431" s="34" t="s">
        <v>45</v>
      </c>
      <c r="B431" s="35" t="s">
        <v>7</v>
      </c>
      <c r="C431" s="36" t="s">
        <v>198</v>
      </c>
      <c r="D431" s="37" t="s">
        <v>8</v>
      </c>
      <c r="E431" s="36" t="s">
        <v>199</v>
      </c>
      <c r="F431" s="37" t="s">
        <v>9</v>
      </c>
      <c r="G431" s="36" t="s">
        <v>220</v>
      </c>
      <c r="H431" s="37" t="s">
        <v>10</v>
      </c>
      <c r="I431" s="36" t="s">
        <v>201</v>
      </c>
      <c r="J431" s="37" t="s">
        <v>11</v>
      </c>
      <c r="K431" s="36" t="s">
        <v>202</v>
      </c>
      <c r="L431" s="37" t="s">
        <v>12</v>
      </c>
      <c r="M431" s="38" t="s">
        <v>203</v>
      </c>
    </row>
    <row r="432" spans="1:13" ht="33.75">
      <c r="A432" s="39" t="s">
        <v>32</v>
      </c>
      <c r="B432" s="40">
        <v>18815682</v>
      </c>
      <c r="C432" s="41">
        <f>SUM(B432*100/L463)</f>
        <v>25.207933125288452</v>
      </c>
      <c r="D432" s="42">
        <f>SUM(D434-B434)</f>
        <v>36443549</v>
      </c>
      <c r="E432" s="41">
        <f>SUM(D432*100/B432)</f>
        <v>193.68710100436434</v>
      </c>
      <c r="F432" s="43">
        <f>SUM(F434-D434)</f>
        <v>33391354</v>
      </c>
      <c r="G432" s="64">
        <f>SUM(F432*100/D432)</f>
        <v>91.62486891712989</v>
      </c>
      <c r="H432" s="45">
        <f>SUM(H434-F434)</f>
        <v>33150275</v>
      </c>
      <c r="I432" s="41">
        <f>SUM(H432*100/F432)</f>
        <v>99.27801969336134</v>
      </c>
      <c r="J432" s="42">
        <f>SUM(J434-H434)</f>
        <v>35905126</v>
      </c>
      <c r="K432" s="41">
        <f>SUM(J432*100/H432)</f>
        <v>108.31019048861586</v>
      </c>
      <c r="L432" s="42">
        <f>SUM(L434-J434)</f>
        <v>38221224</v>
      </c>
      <c r="M432" s="46">
        <f>SUM(L432*100/J432)</f>
        <v>106.45060540937804</v>
      </c>
    </row>
    <row r="433" spans="1:13" ht="22.5">
      <c r="A433" s="47" t="s">
        <v>13</v>
      </c>
      <c r="B433" s="48" t="s">
        <v>214</v>
      </c>
      <c r="C433" s="49" t="s">
        <v>227</v>
      </c>
      <c r="D433" s="50" t="s">
        <v>215</v>
      </c>
      <c r="E433" s="67" t="s">
        <v>228</v>
      </c>
      <c r="F433" s="50" t="s">
        <v>216</v>
      </c>
      <c r="G433" s="49" t="s">
        <v>229</v>
      </c>
      <c r="H433" s="50" t="s">
        <v>217</v>
      </c>
      <c r="I433" s="49" t="s">
        <v>230</v>
      </c>
      <c r="J433" s="50" t="s">
        <v>218</v>
      </c>
      <c r="K433" s="49" t="s">
        <v>231</v>
      </c>
      <c r="L433" s="50" t="s">
        <v>219</v>
      </c>
      <c r="M433" s="51" t="s">
        <v>232</v>
      </c>
    </row>
    <row r="434" spans="1:13" ht="34.5" thickBot="1">
      <c r="A434" s="52" t="s">
        <v>33</v>
      </c>
      <c r="B434" s="53">
        <v>18815682</v>
      </c>
      <c r="C434" s="54">
        <f>SUM(B434*100/B459)</f>
        <v>86.6740296614819</v>
      </c>
      <c r="D434" s="55">
        <v>55259231</v>
      </c>
      <c r="E434" s="54">
        <f>SUM(D434*100/D459)</f>
        <v>114.9177717171408</v>
      </c>
      <c r="F434" s="56">
        <v>88650585</v>
      </c>
      <c r="G434" s="54">
        <f>SUM(F434*100/F459)</f>
        <v>109.29715537937383</v>
      </c>
      <c r="H434" s="55">
        <v>121800860</v>
      </c>
      <c r="I434" s="54">
        <f>SUM(H434*100/H459)</f>
        <v>103.71782254978316</v>
      </c>
      <c r="J434" s="55">
        <v>157705986</v>
      </c>
      <c r="K434" s="54">
        <f>SUM(J434*100/J459)</f>
        <v>105.36917693199881</v>
      </c>
      <c r="L434" s="55">
        <v>195927210</v>
      </c>
      <c r="M434" s="58">
        <f>SUM(L434*100/L459)</f>
        <v>104.67819851132906</v>
      </c>
    </row>
    <row r="435" spans="1:13" ht="13.5" thickBot="1">
      <c r="A435" s="59"/>
      <c r="B435" s="60"/>
      <c r="C435" s="61"/>
      <c r="D435" s="60"/>
      <c r="E435" s="61"/>
      <c r="F435" s="60"/>
      <c r="G435" s="61"/>
      <c r="H435" s="60"/>
      <c r="I435" s="61"/>
      <c r="J435" s="60"/>
      <c r="K435" s="61"/>
      <c r="L435" s="60"/>
      <c r="M435" s="62"/>
    </row>
    <row r="436" spans="1:13" ht="19.5" thickBot="1">
      <c r="A436" s="217">
        <v>2011</v>
      </c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9"/>
    </row>
    <row r="437" spans="1:13" ht="22.5">
      <c r="A437" s="34" t="s">
        <v>45</v>
      </c>
      <c r="B437" s="63" t="s">
        <v>61</v>
      </c>
      <c r="C437" s="36" t="s">
        <v>204</v>
      </c>
      <c r="D437" s="37" t="s">
        <v>63</v>
      </c>
      <c r="E437" s="36" t="s">
        <v>205</v>
      </c>
      <c r="F437" s="37" t="s">
        <v>65</v>
      </c>
      <c r="G437" s="105" t="s">
        <v>206</v>
      </c>
      <c r="H437" s="37" t="s">
        <v>67</v>
      </c>
      <c r="I437" s="36" t="s">
        <v>207</v>
      </c>
      <c r="J437" s="37" t="s">
        <v>69</v>
      </c>
      <c r="K437" s="36" t="s">
        <v>208</v>
      </c>
      <c r="L437" s="37" t="s">
        <v>71</v>
      </c>
      <c r="M437" s="38" t="s">
        <v>209</v>
      </c>
    </row>
    <row r="438" spans="1:13" ht="33.75">
      <c r="A438" s="39" t="s">
        <v>32</v>
      </c>
      <c r="B438" s="40">
        <f>SUM(B440-L434)</f>
        <v>39787429</v>
      </c>
      <c r="C438" s="41">
        <f>SUM(B438*100/L432)</f>
        <v>104.09773637809192</v>
      </c>
      <c r="D438" s="42">
        <f>SUM(D440-B440)</f>
        <v>40156280</v>
      </c>
      <c r="E438" s="41">
        <f>SUM(D438*100/B438)</f>
        <v>100.92705412053641</v>
      </c>
      <c r="F438" s="43">
        <f>SUM(F440-D440)</f>
        <v>44842465</v>
      </c>
      <c r="G438" s="64">
        <f>SUM(F438*100/D438)</f>
        <v>111.66986832445635</v>
      </c>
      <c r="H438" s="45">
        <f>SUM(H440-F440)</f>
        <v>47486977</v>
      </c>
      <c r="I438" s="41">
        <f>SUM(H438*100/F438)</f>
        <v>105.89733860527069</v>
      </c>
      <c r="J438" s="42">
        <f>SUM(J440-H440)</f>
        <v>46317341</v>
      </c>
      <c r="K438" s="41">
        <f>SUM(J438*100/H438)</f>
        <v>97.53693312589681</v>
      </c>
      <c r="L438" s="42">
        <f>SUM(L440-J440)</f>
        <v>65021042</v>
      </c>
      <c r="M438" s="46">
        <f>SUM(L438*100/J438)</f>
        <v>140.3816380564679</v>
      </c>
    </row>
    <row r="439" spans="1:13" ht="22.5">
      <c r="A439" s="47" t="s">
        <v>13</v>
      </c>
      <c r="B439" s="48" t="s">
        <v>210</v>
      </c>
      <c r="C439" s="67" t="s">
        <v>221</v>
      </c>
      <c r="D439" s="50" t="s">
        <v>211</v>
      </c>
      <c r="E439" s="67" t="s">
        <v>222</v>
      </c>
      <c r="F439" s="50" t="s">
        <v>235</v>
      </c>
      <c r="G439" s="67" t="s">
        <v>223</v>
      </c>
      <c r="H439" s="50" t="s">
        <v>234</v>
      </c>
      <c r="I439" s="49" t="s">
        <v>224</v>
      </c>
      <c r="J439" s="50" t="s">
        <v>212</v>
      </c>
      <c r="K439" s="49" t="s">
        <v>225</v>
      </c>
      <c r="L439" s="50" t="s">
        <v>213</v>
      </c>
      <c r="M439" s="106" t="s">
        <v>226</v>
      </c>
    </row>
    <row r="440" spans="1:13" ht="34.5" thickBot="1">
      <c r="A440" s="52" t="s">
        <v>33</v>
      </c>
      <c r="B440" s="53">
        <v>235714639</v>
      </c>
      <c r="C440" s="54">
        <f>SUM(B440*100/B465)</f>
        <v>106.8926518146896</v>
      </c>
      <c r="D440" s="55">
        <v>275870919</v>
      </c>
      <c r="E440" s="54">
        <f>SUM(D440*100/D465)</f>
        <v>109.59247541929052</v>
      </c>
      <c r="F440" s="56">
        <v>320713384</v>
      </c>
      <c r="G440" s="54">
        <f>SUM(F440*100/F465)</f>
        <v>109.35603854120181</v>
      </c>
      <c r="H440" s="55">
        <v>368200361</v>
      </c>
      <c r="I440" s="54">
        <f>SUM(H440*100/H465)</f>
        <v>111.42388715115979</v>
      </c>
      <c r="J440" s="55">
        <v>414517702</v>
      </c>
      <c r="K440" s="54">
        <f>SUM(J440*100/J465)</f>
        <v>110.01777044206307</v>
      </c>
      <c r="L440" s="55">
        <v>479538744</v>
      </c>
      <c r="M440" s="58">
        <f>SUM(L440*100/L465)</f>
        <v>106.23005669674733</v>
      </c>
    </row>
    <row r="441" spans="1:13" ht="16.5" thickBot="1">
      <c r="A441" s="230" t="s">
        <v>30</v>
      </c>
      <c r="B441" s="230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</row>
    <row r="442" spans="1:13" ht="19.5" thickBot="1">
      <c r="A442" s="217">
        <v>2010</v>
      </c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9"/>
    </row>
    <row r="443" spans="1:13" ht="22.5">
      <c r="A443" s="34" t="s">
        <v>45</v>
      </c>
      <c r="B443" s="35" t="s">
        <v>7</v>
      </c>
      <c r="C443" s="36" t="s">
        <v>182</v>
      </c>
      <c r="D443" s="37" t="s">
        <v>8</v>
      </c>
      <c r="E443" s="36" t="s">
        <v>170</v>
      </c>
      <c r="F443" s="37" t="s">
        <v>9</v>
      </c>
      <c r="G443" s="36" t="s">
        <v>171</v>
      </c>
      <c r="H443" s="37" t="s">
        <v>10</v>
      </c>
      <c r="I443" s="36" t="s">
        <v>172</v>
      </c>
      <c r="J443" s="37" t="s">
        <v>11</v>
      </c>
      <c r="K443" s="36" t="s">
        <v>173</v>
      </c>
      <c r="L443" s="37" t="s">
        <v>12</v>
      </c>
      <c r="M443" s="38" t="s">
        <v>174</v>
      </c>
    </row>
    <row r="444" spans="1:13" ht="33.75">
      <c r="A444" s="39" t="s">
        <v>32</v>
      </c>
      <c r="B444" s="40">
        <v>1924859</v>
      </c>
      <c r="C444" s="41">
        <f>SUM(B444*100/L477)</f>
        <v>39.929457631119796</v>
      </c>
      <c r="D444" s="42">
        <f>SUM(D446-B446)</f>
        <v>2697347</v>
      </c>
      <c r="E444" s="41">
        <f>SUM(D444*100/B444)</f>
        <v>140.13218630559433</v>
      </c>
      <c r="F444" s="43">
        <f>SUM(F446-D446)</f>
        <v>2865181</v>
      </c>
      <c r="G444" s="44">
        <f>SUM(F444*100/D444)</f>
        <v>106.22218794986333</v>
      </c>
      <c r="H444" s="45">
        <f>SUM(H446-F446)</f>
        <v>2348651</v>
      </c>
      <c r="I444" s="41">
        <f>SUM(H444*100/F444)</f>
        <v>81.97216859947068</v>
      </c>
      <c r="J444" s="42">
        <f>SUM(J446-H446)</f>
        <v>1631031</v>
      </c>
      <c r="K444" s="41">
        <f>SUM(J444*100/H444)</f>
        <v>69.4454391052566</v>
      </c>
      <c r="L444" s="42">
        <f>SUM(L446-J446)</f>
        <v>4099391</v>
      </c>
      <c r="M444" s="46">
        <f>SUM(L444*100/J444)</f>
        <v>251.33740560418534</v>
      </c>
    </row>
    <row r="445" spans="1:13" ht="22.5">
      <c r="A445" s="47" t="s">
        <v>13</v>
      </c>
      <c r="B445" s="48" t="s">
        <v>160</v>
      </c>
      <c r="C445" s="49" t="s">
        <v>183</v>
      </c>
      <c r="D445" s="50" t="s">
        <v>161</v>
      </c>
      <c r="E445" s="49" t="s">
        <v>184</v>
      </c>
      <c r="F445" s="50" t="s">
        <v>162</v>
      </c>
      <c r="G445" s="49" t="s">
        <v>185</v>
      </c>
      <c r="H445" s="50" t="s">
        <v>163</v>
      </c>
      <c r="I445" s="49" t="s">
        <v>186</v>
      </c>
      <c r="J445" s="50" t="s">
        <v>164</v>
      </c>
      <c r="K445" s="49" t="s">
        <v>187</v>
      </c>
      <c r="L445" s="50" t="s">
        <v>165</v>
      </c>
      <c r="M445" s="51" t="s">
        <v>188</v>
      </c>
    </row>
    <row r="446" spans="1:13" ht="34.5" thickBot="1">
      <c r="A446" s="52" t="s">
        <v>33</v>
      </c>
      <c r="B446" s="53">
        <v>1924859</v>
      </c>
      <c r="C446" s="54">
        <f>SUM(B446*100/B473)</f>
        <v>52.33735349905596</v>
      </c>
      <c r="D446" s="55">
        <v>4622206</v>
      </c>
      <c r="E446" s="54">
        <f>SUM(D446*100/D473)</f>
        <v>73.55025182121052</v>
      </c>
      <c r="F446" s="56">
        <v>7487387</v>
      </c>
      <c r="G446" s="54">
        <f>SUM(F446*100/F473)</f>
        <v>70.66457222679485</v>
      </c>
      <c r="H446" s="55">
        <v>9836038</v>
      </c>
      <c r="I446" s="54">
        <f>SUM(H446*100/H473)</f>
        <v>80.72122610440178</v>
      </c>
      <c r="J446" s="55">
        <v>11467069</v>
      </c>
      <c r="K446" s="54">
        <f>SUM(J446*100/J473)</f>
        <v>68.61694103604076</v>
      </c>
      <c r="L446" s="55">
        <v>15566460</v>
      </c>
      <c r="M446" s="58">
        <f>SUM(L446*100/L473)</f>
        <v>75.26161170739405</v>
      </c>
    </row>
    <row r="447" spans="1:13" ht="13.5" thickBot="1">
      <c r="A447" s="59"/>
      <c r="B447" s="60"/>
      <c r="C447" s="61"/>
      <c r="D447" s="60"/>
      <c r="E447" s="61"/>
      <c r="F447" s="60"/>
      <c r="G447" s="61"/>
      <c r="H447" s="60"/>
      <c r="I447" s="61"/>
      <c r="J447" s="60"/>
      <c r="K447" s="61"/>
      <c r="L447" s="60"/>
      <c r="M447" s="62"/>
    </row>
    <row r="448" spans="1:13" ht="19.5" thickBot="1">
      <c r="A448" s="217">
        <v>2010</v>
      </c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9"/>
    </row>
    <row r="449" spans="1:13" ht="22.5">
      <c r="A449" s="34" t="s">
        <v>45</v>
      </c>
      <c r="B449" s="63" t="s">
        <v>61</v>
      </c>
      <c r="C449" s="36" t="s">
        <v>175</v>
      </c>
      <c r="D449" s="37" t="s">
        <v>63</v>
      </c>
      <c r="E449" s="36" t="s">
        <v>176</v>
      </c>
      <c r="F449" s="37" t="s">
        <v>65</v>
      </c>
      <c r="G449" s="105" t="s">
        <v>177</v>
      </c>
      <c r="H449" s="37" t="s">
        <v>67</v>
      </c>
      <c r="I449" s="36" t="s">
        <v>178</v>
      </c>
      <c r="J449" s="37" t="s">
        <v>69</v>
      </c>
      <c r="K449" s="36" t="s">
        <v>179</v>
      </c>
      <c r="L449" s="37" t="s">
        <v>71</v>
      </c>
      <c r="M449" s="38" t="s">
        <v>180</v>
      </c>
    </row>
    <row r="450" spans="1:13" ht="33.75">
      <c r="A450" s="39" t="s">
        <v>32</v>
      </c>
      <c r="B450" s="40">
        <f>SUM(B452-L446)</f>
        <v>3534690</v>
      </c>
      <c r="C450" s="41">
        <f>SUM(B450*100/L444)</f>
        <v>86.22475875075102</v>
      </c>
      <c r="D450" s="42">
        <f>SUM(D452-B452)</f>
        <v>1009807</v>
      </c>
      <c r="E450" s="41">
        <f>SUM(D450*100/B450)</f>
        <v>28.568474180196848</v>
      </c>
      <c r="F450" s="43">
        <f>SUM(F452-D452)</f>
        <v>4936742</v>
      </c>
      <c r="G450" s="64">
        <f>SUM(F450*100/D450)</f>
        <v>488.8797562306461</v>
      </c>
      <c r="H450" s="45">
        <f>SUM(H452-F452)</f>
        <v>4238299</v>
      </c>
      <c r="I450" s="41">
        <f>SUM(H450*100/F450)</f>
        <v>85.85214702327973</v>
      </c>
      <c r="J450" s="42">
        <f>SUM(J452-H452)</f>
        <v>3561610</v>
      </c>
      <c r="K450" s="41">
        <f>SUM(J450*100/H450)</f>
        <v>84.03394852510405</v>
      </c>
      <c r="L450" s="42">
        <f>SUM(L452-J452)</f>
        <v>5161364</v>
      </c>
      <c r="M450" s="46">
        <f>SUM(L450*100/J450)</f>
        <v>144.91659670766873</v>
      </c>
    </row>
    <row r="451" spans="1:13" ht="22.5">
      <c r="A451" s="47" t="s">
        <v>13</v>
      </c>
      <c r="B451" s="48" t="s">
        <v>166</v>
      </c>
      <c r="C451" s="67" t="s">
        <v>189</v>
      </c>
      <c r="D451" s="50" t="s">
        <v>196</v>
      </c>
      <c r="E451" s="67" t="s">
        <v>190</v>
      </c>
      <c r="F451" s="50" t="s">
        <v>181</v>
      </c>
      <c r="G451" s="67" t="s">
        <v>191</v>
      </c>
      <c r="H451" s="50" t="s">
        <v>167</v>
      </c>
      <c r="I451" s="49" t="s">
        <v>192</v>
      </c>
      <c r="J451" s="50" t="s">
        <v>168</v>
      </c>
      <c r="K451" s="49" t="s">
        <v>193</v>
      </c>
      <c r="L451" s="50" t="s">
        <v>169</v>
      </c>
      <c r="M451" s="106" t="s">
        <v>194</v>
      </c>
    </row>
    <row r="452" spans="1:13" ht="34.5" thickBot="1">
      <c r="A452" s="52" t="s">
        <v>33</v>
      </c>
      <c r="B452" s="53">
        <v>19101150</v>
      </c>
      <c r="C452" s="54">
        <f>SUM(B452*100/B479)</f>
        <v>80.96308737832638</v>
      </c>
      <c r="D452" s="55">
        <v>20110957</v>
      </c>
      <c r="E452" s="54">
        <f>SUM(D452*100/D479)</f>
        <v>77.75536172327067</v>
      </c>
      <c r="F452" s="56">
        <v>25047699</v>
      </c>
      <c r="G452" s="54">
        <f>SUM(F452*100/F479)</f>
        <v>78.98875954495772</v>
      </c>
      <c r="H452" s="55">
        <v>29285998</v>
      </c>
      <c r="I452" s="54">
        <f>SUM(H452*100/H479)</f>
        <v>84.2006785851778</v>
      </c>
      <c r="J452" s="55">
        <v>32847608</v>
      </c>
      <c r="K452" s="54">
        <f>SUM(J452*100/J479)</f>
        <v>84.99643402996843</v>
      </c>
      <c r="L452" s="55">
        <v>38008972</v>
      </c>
      <c r="M452" s="58">
        <f>SUM(L452*100/L479)</f>
        <v>87.4442591038182</v>
      </c>
    </row>
    <row r="453" spans="1:13" ht="12.75">
      <c r="A453" s="65"/>
      <c r="B453" s="60"/>
      <c r="C453" s="61"/>
      <c r="D453" s="60"/>
      <c r="E453" s="61"/>
      <c r="F453" s="60"/>
      <c r="G453" s="61"/>
      <c r="H453" s="60"/>
      <c r="I453" s="61"/>
      <c r="J453" s="60"/>
      <c r="K453" s="61"/>
      <c r="L453" s="60"/>
      <c r="M453" s="62"/>
    </row>
    <row r="454" spans="1:13" ht="16.5" thickBot="1">
      <c r="A454" s="212" t="s">
        <v>31</v>
      </c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</row>
    <row r="455" spans="1:13" ht="19.5" thickBot="1">
      <c r="A455" s="217">
        <v>2010</v>
      </c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9"/>
    </row>
    <row r="456" spans="1:13" ht="22.5">
      <c r="A456" s="34" t="s">
        <v>45</v>
      </c>
      <c r="B456" s="35" t="s">
        <v>7</v>
      </c>
      <c r="C456" s="36" t="s">
        <v>182</v>
      </c>
      <c r="D456" s="37" t="s">
        <v>8</v>
      </c>
      <c r="E456" s="36" t="s">
        <v>170</v>
      </c>
      <c r="F456" s="37" t="s">
        <v>9</v>
      </c>
      <c r="G456" s="36" t="s">
        <v>171</v>
      </c>
      <c r="H456" s="37" t="s">
        <v>10</v>
      </c>
      <c r="I456" s="36" t="s">
        <v>172</v>
      </c>
      <c r="J456" s="37" t="s">
        <v>11</v>
      </c>
      <c r="K456" s="36" t="s">
        <v>173</v>
      </c>
      <c r="L456" s="37" t="s">
        <v>12</v>
      </c>
      <c r="M456" s="38" t="s">
        <v>174</v>
      </c>
    </row>
    <row r="457" spans="1:13" ht="33.75">
      <c r="A457" s="39" t="s">
        <v>32</v>
      </c>
      <c r="B457" s="40">
        <v>21708558</v>
      </c>
      <c r="C457" s="41">
        <f>SUM(B457*100/L490)</f>
        <v>44.74858970223885</v>
      </c>
      <c r="D457" s="42">
        <f>SUM(D459-B459)</f>
        <v>26377330</v>
      </c>
      <c r="E457" s="41">
        <f>SUM(D457*100/B457)</f>
        <v>121.50659661503082</v>
      </c>
      <c r="F457" s="43">
        <f>SUM(F459-D459)</f>
        <v>33023803</v>
      </c>
      <c r="G457" s="64">
        <f>SUM(F457*100/D457)</f>
        <v>125.19767163697009</v>
      </c>
      <c r="H457" s="45">
        <f>SUM(H459-F459)</f>
        <v>36325150</v>
      </c>
      <c r="I457" s="41">
        <f>SUM(H457*100/F457)</f>
        <v>109.99687104480365</v>
      </c>
      <c r="J457" s="42">
        <f>SUM(J459-H459)</f>
        <v>32235101</v>
      </c>
      <c r="K457" s="41">
        <f>SUM(J457*100/H457)</f>
        <v>88.74044842209874</v>
      </c>
      <c r="L457" s="42">
        <f>SUM(L459-J459)</f>
        <v>37501038</v>
      </c>
      <c r="M457" s="46">
        <f>SUM(L457*100/J457)</f>
        <v>116.3360338160566</v>
      </c>
    </row>
    <row r="458" spans="1:13" ht="22.5">
      <c r="A458" s="47" t="s">
        <v>13</v>
      </c>
      <c r="B458" s="48" t="s">
        <v>160</v>
      </c>
      <c r="C458" s="49" t="s">
        <v>183</v>
      </c>
      <c r="D458" s="50" t="s">
        <v>161</v>
      </c>
      <c r="E458" s="67" t="s">
        <v>184</v>
      </c>
      <c r="F458" s="50" t="s">
        <v>162</v>
      </c>
      <c r="G458" s="49" t="s">
        <v>185</v>
      </c>
      <c r="H458" s="50" t="s">
        <v>163</v>
      </c>
      <c r="I458" s="49" t="s">
        <v>186</v>
      </c>
      <c r="J458" s="50" t="s">
        <v>164</v>
      </c>
      <c r="K458" s="49" t="s">
        <v>187</v>
      </c>
      <c r="L458" s="50" t="s">
        <v>165</v>
      </c>
      <c r="M458" s="51" t="s">
        <v>188</v>
      </c>
    </row>
    <row r="459" spans="1:13" ht="34.5" thickBot="1">
      <c r="A459" s="52" t="s">
        <v>33</v>
      </c>
      <c r="B459" s="53">
        <v>21708558</v>
      </c>
      <c r="C459" s="54">
        <f>SUM(B459*100/B486)</f>
        <v>126.57592981618566</v>
      </c>
      <c r="D459" s="55">
        <v>48085888</v>
      </c>
      <c r="E459" s="54">
        <f>SUM(D459*100/D486)</f>
        <v>128.76836465134932</v>
      </c>
      <c r="F459" s="56">
        <v>81109691</v>
      </c>
      <c r="G459" s="54">
        <f>SUM(F459*100/F486)</f>
        <v>140.20946312207403</v>
      </c>
      <c r="H459" s="55">
        <v>117434841</v>
      </c>
      <c r="I459" s="54">
        <f>SUM(H459*100/H486)</f>
        <v>149.05072323491643</v>
      </c>
      <c r="J459" s="55">
        <v>149669942</v>
      </c>
      <c r="K459" s="54">
        <f>SUM(J459*100/J486)</f>
        <v>144.74693097122858</v>
      </c>
      <c r="L459" s="55">
        <v>187170980</v>
      </c>
      <c r="M459" s="58">
        <f>SUM(L459*100/L486)</f>
        <v>137.5233061731675</v>
      </c>
    </row>
    <row r="460" spans="1:13" ht="13.5" thickBot="1">
      <c r="A460" s="59"/>
      <c r="B460" s="60"/>
      <c r="C460" s="61"/>
      <c r="D460" s="60"/>
      <c r="E460" s="61"/>
      <c r="F460" s="60"/>
      <c r="G460" s="61"/>
      <c r="H460" s="60"/>
      <c r="I460" s="61"/>
      <c r="J460" s="60"/>
      <c r="K460" s="61"/>
      <c r="L460" s="60"/>
      <c r="M460" s="62"/>
    </row>
    <row r="461" spans="1:13" ht="19.5" thickBot="1">
      <c r="A461" s="217">
        <v>2010</v>
      </c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9"/>
    </row>
    <row r="462" spans="1:13" ht="22.5">
      <c r="A462" s="34" t="s">
        <v>45</v>
      </c>
      <c r="B462" s="63" t="s">
        <v>61</v>
      </c>
      <c r="C462" s="36" t="s">
        <v>175</v>
      </c>
      <c r="D462" s="37" t="s">
        <v>63</v>
      </c>
      <c r="E462" s="36" t="s">
        <v>176</v>
      </c>
      <c r="F462" s="37" t="s">
        <v>65</v>
      </c>
      <c r="G462" s="105" t="s">
        <v>177</v>
      </c>
      <c r="H462" s="37" t="s">
        <v>67</v>
      </c>
      <c r="I462" s="36" t="s">
        <v>178</v>
      </c>
      <c r="J462" s="37" t="s">
        <v>69</v>
      </c>
      <c r="K462" s="36" t="s">
        <v>179</v>
      </c>
      <c r="L462" s="37" t="s">
        <v>71</v>
      </c>
      <c r="M462" s="38" t="s">
        <v>180</v>
      </c>
    </row>
    <row r="463" spans="1:13" ht="33.75">
      <c r="A463" s="39" t="s">
        <v>32</v>
      </c>
      <c r="B463" s="40">
        <f>SUM(B465-L459)</f>
        <v>33344308</v>
      </c>
      <c r="C463" s="41">
        <f>SUM(B463*100/L457)</f>
        <v>88.91569348027113</v>
      </c>
      <c r="D463" s="42">
        <f>SUM(D465-B465)</f>
        <v>31209037</v>
      </c>
      <c r="E463" s="41">
        <f>SUM(D463*100/B463)</f>
        <v>93.59629535571709</v>
      </c>
      <c r="F463" s="43">
        <f>SUM(F465-D465)</f>
        <v>41550183</v>
      </c>
      <c r="G463" s="64">
        <f>SUM(F463*100/D463)</f>
        <v>133.1351012208419</v>
      </c>
      <c r="H463" s="45">
        <f>SUM(H465-F465)</f>
        <v>37175605</v>
      </c>
      <c r="I463" s="41">
        <f>SUM(H463*100/F463)</f>
        <v>89.4715794633203</v>
      </c>
      <c r="J463" s="42">
        <f>SUM(J465-H465)</f>
        <v>46323294</v>
      </c>
      <c r="K463" s="41">
        <f>SUM(J463*100/H463)</f>
        <v>124.60669839804893</v>
      </c>
      <c r="L463" s="42">
        <f>SUM(L465-J465)</f>
        <v>74641907</v>
      </c>
      <c r="M463" s="46">
        <f>SUM(L463*100/J463)</f>
        <v>161.13255460632828</v>
      </c>
    </row>
    <row r="464" spans="1:13" ht="22.5">
      <c r="A464" s="47" t="s">
        <v>13</v>
      </c>
      <c r="B464" s="48" t="s">
        <v>166</v>
      </c>
      <c r="C464" s="67" t="s">
        <v>189</v>
      </c>
      <c r="D464" s="50" t="s">
        <v>196</v>
      </c>
      <c r="E464" s="67" t="s">
        <v>190</v>
      </c>
      <c r="F464" s="50" t="s">
        <v>197</v>
      </c>
      <c r="G464" s="67" t="s">
        <v>191</v>
      </c>
      <c r="H464" s="50" t="s">
        <v>167</v>
      </c>
      <c r="I464" s="49" t="s">
        <v>192</v>
      </c>
      <c r="J464" s="50" t="s">
        <v>168</v>
      </c>
      <c r="K464" s="49" t="s">
        <v>193</v>
      </c>
      <c r="L464" s="50" t="s">
        <v>169</v>
      </c>
      <c r="M464" s="106" t="s">
        <v>194</v>
      </c>
    </row>
    <row r="465" spans="1:13" ht="34.5" thickBot="1">
      <c r="A465" s="52" t="s">
        <v>33</v>
      </c>
      <c r="B465" s="53">
        <v>220515288</v>
      </c>
      <c r="C465" s="54">
        <f>SUM(B465*100/B492)</f>
        <v>135.85506554617152</v>
      </c>
      <c r="D465" s="55">
        <v>251724325</v>
      </c>
      <c r="E465" s="54">
        <f>SUM(D465*100/D492)</f>
        <v>134.64809979796766</v>
      </c>
      <c r="F465" s="56">
        <v>293274508</v>
      </c>
      <c r="G465" s="54">
        <f>SUM(F465*100/F492)</f>
        <v>132.36512891459947</v>
      </c>
      <c r="H465" s="55">
        <v>330450113</v>
      </c>
      <c r="I465" s="54">
        <f>SUM(H465*100/H492)</f>
        <v>131.51500433456113</v>
      </c>
      <c r="J465" s="55">
        <v>376773407</v>
      </c>
      <c r="K465" s="54">
        <f>SUM(J465*100/J492)</f>
        <v>130.81582282665434</v>
      </c>
      <c r="L465" s="55">
        <v>451415314</v>
      </c>
      <c r="M465" s="58">
        <f>SUM(L465*100/L492)</f>
        <v>134.13801147500763</v>
      </c>
    </row>
    <row r="466" spans="1:13" ht="15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</row>
    <row r="467" spans="1:13" ht="15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</row>
    <row r="468" spans="1:13" ht="16.5" thickBot="1">
      <c r="A468" s="212" t="s">
        <v>30</v>
      </c>
      <c r="B468" s="212"/>
      <c r="C468" s="212"/>
      <c r="D468" s="212"/>
      <c r="E468" s="212"/>
      <c r="F468" s="212"/>
      <c r="G468" s="212"/>
      <c r="H468" s="212"/>
      <c r="I468" s="212"/>
      <c r="J468" s="212"/>
      <c r="K468" s="212"/>
      <c r="L468" s="212"/>
      <c r="M468" s="212"/>
    </row>
    <row r="469" spans="1:13" ht="19.5" thickBot="1">
      <c r="A469" s="217">
        <v>2009</v>
      </c>
      <c r="B469" s="218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9"/>
    </row>
    <row r="470" spans="1:13" ht="22.5">
      <c r="A470" s="34" t="s">
        <v>45</v>
      </c>
      <c r="B470" s="35" t="s">
        <v>7</v>
      </c>
      <c r="C470" s="36" t="s">
        <v>144</v>
      </c>
      <c r="D470" s="37" t="s">
        <v>8</v>
      </c>
      <c r="E470" s="36" t="s">
        <v>133</v>
      </c>
      <c r="F470" s="37" t="s">
        <v>9</v>
      </c>
      <c r="G470" s="36" t="s">
        <v>134</v>
      </c>
      <c r="H470" s="37" t="s">
        <v>10</v>
      </c>
      <c r="I470" s="36" t="s">
        <v>135</v>
      </c>
      <c r="J470" s="37" t="s">
        <v>11</v>
      </c>
      <c r="K470" s="36" t="s">
        <v>136</v>
      </c>
      <c r="L470" s="37" t="s">
        <v>12</v>
      </c>
      <c r="M470" s="38" t="s">
        <v>137</v>
      </c>
    </row>
    <row r="471" spans="1:13" ht="33.75">
      <c r="A471" s="39" t="s">
        <v>32</v>
      </c>
      <c r="B471" s="40">
        <v>3677792</v>
      </c>
      <c r="C471" s="41">
        <f>SUM(B471*100/L504)</f>
        <v>69.76480646379603</v>
      </c>
      <c r="D471" s="42">
        <f>SUM(D473-B473)</f>
        <v>2606627</v>
      </c>
      <c r="E471" s="41">
        <f>SUM(D471*100/B471)</f>
        <v>70.87478030296438</v>
      </c>
      <c r="F471" s="43">
        <f>SUM(F473-D473)</f>
        <v>4311254</v>
      </c>
      <c r="G471" s="44">
        <f>SUM(F471*100/D471)</f>
        <v>165.39589285310097</v>
      </c>
      <c r="H471" s="45">
        <f>SUM(H473-F473)</f>
        <v>1589521</v>
      </c>
      <c r="I471" s="41">
        <f>SUM(H471*100/F471)</f>
        <v>36.86911047226631</v>
      </c>
      <c r="J471" s="42">
        <f>SUM(J473-H473)</f>
        <v>4526523</v>
      </c>
      <c r="K471" s="41">
        <f>SUM(J471*100/H471)</f>
        <v>284.7727711681695</v>
      </c>
      <c r="L471" s="42">
        <f>SUM(L473-J473)</f>
        <v>3971417</v>
      </c>
      <c r="M471" s="46">
        <f>SUM(L471*100/J471)</f>
        <v>87.73659163998504</v>
      </c>
    </row>
    <row r="472" spans="1:13" ht="22.5">
      <c r="A472" s="47" t="s">
        <v>13</v>
      </c>
      <c r="B472" s="48" t="s">
        <v>123</v>
      </c>
      <c r="C472" s="49" t="s">
        <v>153</v>
      </c>
      <c r="D472" s="50" t="s">
        <v>124</v>
      </c>
      <c r="E472" s="67" t="s">
        <v>154</v>
      </c>
      <c r="F472" s="50" t="s">
        <v>125</v>
      </c>
      <c r="G472" s="49" t="s">
        <v>149</v>
      </c>
      <c r="H472" s="50" t="s">
        <v>126</v>
      </c>
      <c r="I472" s="49" t="s">
        <v>148</v>
      </c>
      <c r="J472" s="50" t="s">
        <v>127</v>
      </c>
      <c r="K472" s="49" t="s">
        <v>145</v>
      </c>
      <c r="L472" s="50" t="s">
        <v>128</v>
      </c>
      <c r="M472" s="51" t="s">
        <v>155</v>
      </c>
    </row>
    <row r="473" spans="1:13" ht="34.5" thickBot="1">
      <c r="A473" s="52" t="s">
        <v>33</v>
      </c>
      <c r="B473" s="53">
        <v>3677792</v>
      </c>
      <c r="C473" s="54">
        <f>SUM(B473*100/B500)</f>
        <v>173.39266797009256</v>
      </c>
      <c r="D473" s="55">
        <v>6284419</v>
      </c>
      <c r="E473" s="54">
        <f>SUM(D473*100/D500)</f>
        <v>140.08375040986922</v>
      </c>
      <c r="F473" s="56">
        <v>10595673</v>
      </c>
      <c r="G473" s="54">
        <f>SUM(F473*100/F500)</f>
        <v>183.75827445030802</v>
      </c>
      <c r="H473" s="55">
        <v>12185194</v>
      </c>
      <c r="I473" s="54">
        <f>SUM(H473*100/H500)</f>
        <v>152.64788820614967</v>
      </c>
      <c r="J473" s="55">
        <v>16711717</v>
      </c>
      <c r="K473" s="54">
        <f>SUM(J473*100/J500)</f>
        <v>152.79225442060016</v>
      </c>
      <c r="L473" s="55">
        <v>20683134</v>
      </c>
      <c r="M473" s="58">
        <f>SUM(L473*100/L500)</f>
        <v>145.332651375838</v>
      </c>
    </row>
    <row r="474" spans="1:13" ht="13.5" thickBot="1">
      <c r="A474" s="59"/>
      <c r="B474" s="60"/>
      <c r="C474" s="61"/>
      <c r="D474" s="60"/>
      <c r="E474" s="61"/>
      <c r="F474" s="60"/>
      <c r="G474" s="61"/>
      <c r="H474" s="60"/>
      <c r="I474" s="61"/>
      <c r="J474" s="60"/>
      <c r="K474" s="61"/>
      <c r="L474" s="60"/>
      <c r="M474" s="62"/>
    </row>
    <row r="475" spans="1:13" ht="19.5" thickBot="1">
      <c r="A475" s="217">
        <v>2009</v>
      </c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9"/>
    </row>
    <row r="476" spans="1:13" ht="22.5">
      <c r="A476" s="34" t="s">
        <v>45</v>
      </c>
      <c r="B476" s="63" t="s">
        <v>61</v>
      </c>
      <c r="C476" s="36" t="s">
        <v>138</v>
      </c>
      <c r="D476" s="37" t="s">
        <v>63</v>
      </c>
      <c r="E476" s="36" t="s">
        <v>139</v>
      </c>
      <c r="F476" s="37" t="s">
        <v>65</v>
      </c>
      <c r="G476" s="105" t="s">
        <v>140</v>
      </c>
      <c r="H476" s="37" t="s">
        <v>67</v>
      </c>
      <c r="I476" s="36" t="s">
        <v>141</v>
      </c>
      <c r="J476" s="37" t="s">
        <v>69</v>
      </c>
      <c r="K476" s="36" t="s">
        <v>142</v>
      </c>
      <c r="L476" s="37" t="s">
        <v>71</v>
      </c>
      <c r="M476" s="38" t="s">
        <v>143</v>
      </c>
    </row>
    <row r="477" spans="1:13" ht="33.75">
      <c r="A477" s="39" t="s">
        <v>32</v>
      </c>
      <c r="B477" s="40">
        <f>SUM(B479-L473)</f>
        <v>2909284</v>
      </c>
      <c r="C477" s="41">
        <f>SUM(B477*100/L471)</f>
        <v>73.25556596046196</v>
      </c>
      <c r="D477" s="42">
        <f>SUM(D479-B479)</f>
        <v>2271981</v>
      </c>
      <c r="E477" s="41">
        <f>SUM(D477*100/B477)</f>
        <v>78.09416337490599</v>
      </c>
      <c r="F477" s="43">
        <f>SUM(F479-D479)</f>
        <v>5846061</v>
      </c>
      <c r="G477" s="64">
        <f>SUM(F477*100/D477)</f>
        <v>257.3111746973236</v>
      </c>
      <c r="H477" s="45">
        <f>SUM(H479-F479)</f>
        <v>3070730</v>
      </c>
      <c r="I477" s="41">
        <f>SUM(H477*100/F477)</f>
        <v>52.52647894026422</v>
      </c>
      <c r="J477" s="42">
        <f>SUM(J479-H479)</f>
        <v>3864676</v>
      </c>
      <c r="K477" s="41">
        <f>SUM(J477*100/H477)</f>
        <v>125.8552852253373</v>
      </c>
      <c r="L477" s="42">
        <f>SUM(L479-J479)</f>
        <v>4820649</v>
      </c>
      <c r="M477" s="46">
        <f>SUM(L477*100/J477)</f>
        <v>124.73617452019263</v>
      </c>
    </row>
    <row r="478" spans="1:13" ht="22.5">
      <c r="A478" s="47" t="s">
        <v>13</v>
      </c>
      <c r="B478" s="48" t="s">
        <v>158</v>
      </c>
      <c r="C478" s="67" t="s">
        <v>152</v>
      </c>
      <c r="D478" s="50" t="s">
        <v>159</v>
      </c>
      <c r="E478" s="67" t="s">
        <v>151</v>
      </c>
      <c r="F478" s="50" t="s">
        <v>129</v>
      </c>
      <c r="G478" s="67" t="s">
        <v>150</v>
      </c>
      <c r="H478" s="50" t="s">
        <v>130</v>
      </c>
      <c r="I478" s="49" t="s">
        <v>147</v>
      </c>
      <c r="J478" s="50" t="s">
        <v>131</v>
      </c>
      <c r="K478" s="49" t="s">
        <v>146</v>
      </c>
      <c r="L478" s="50" t="s">
        <v>132</v>
      </c>
      <c r="M478" s="106" t="s">
        <v>156</v>
      </c>
    </row>
    <row r="479" spans="1:13" ht="34.5" thickBot="1">
      <c r="A479" s="52" t="s">
        <v>33</v>
      </c>
      <c r="B479" s="53">
        <v>23592418</v>
      </c>
      <c r="C479" s="54">
        <f>SUM(B479*100/B506)</f>
        <v>137.73173879794993</v>
      </c>
      <c r="D479" s="55">
        <v>25864399</v>
      </c>
      <c r="E479" s="54">
        <f>SUM(D479*100/D506)</f>
        <v>114.93631828976828</v>
      </c>
      <c r="F479" s="56">
        <v>31710460</v>
      </c>
      <c r="G479" s="54">
        <f>SUM(F479*100/F506)</f>
        <v>119.4083322008346</v>
      </c>
      <c r="H479" s="55">
        <v>34781190</v>
      </c>
      <c r="I479" s="54">
        <f>SUM(H479*100/H506)</f>
        <v>117.2582374970518</v>
      </c>
      <c r="J479" s="55">
        <v>38645866</v>
      </c>
      <c r="K479" s="54">
        <f>SUM(J479*100/J506)</f>
        <v>117.80969537586044</v>
      </c>
      <c r="L479" s="55">
        <v>43466515</v>
      </c>
      <c r="M479" s="58">
        <f>SUM(L479*100/L506)</f>
        <v>114.15923309310523</v>
      </c>
    </row>
    <row r="480" spans="1:13" ht="12.75">
      <c r="A480" s="65"/>
      <c r="B480" s="60"/>
      <c r="C480" s="61"/>
      <c r="D480" s="60"/>
      <c r="E480" s="61"/>
      <c r="F480" s="60"/>
      <c r="G480" s="61"/>
      <c r="H480" s="60"/>
      <c r="I480" s="61"/>
      <c r="J480" s="60"/>
      <c r="K480" s="61"/>
      <c r="L480" s="60"/>
      <c r="M480" s="62"/>
    </row>
    <row r="481" spans="1:13" ht="16.5" thickBot="1">
      <c r="A481" s="212" t="s">
        <v>31</v>
      </c>
      <c r="B481" s="212"/>
      <c r="C481" s="212"/>
      <c r="D481" s="212"/>
      <c r="E481" s="212"/>
      <c r="F481" s="212"/>
      <c r="G481" s="212"/>
      <c r="H481" s="212"/>
      <c r="I481" s="212"/>
      <c r="J481" s="212"/>
      <c r="K481" s="212"/>
      <c r="L481" s="212"/>
      <c r="M481" s="212"/>
    </row>
    <row r="482" spans="1:13" ht="19.5" thickBot="1">
      <c r="A482" s="217">
        <v>2009</v>
      </c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9"/>
    </row>
    <row r="483" spans="1:13" ht="22.5">
      <c r="A483" s="34" t="s">
        <v>45</v>
      </c>
      <c r="B483" s="35" t="s">
        <v>7</v>
      </c>
      <c r="C483" s="36" t="s">
        <v>144</v>
      </c>
      <c r="D483" s="37" t="s">
        <v>8</v>
      </c>
      <c r="E483" s="36" t="s">
        <v>133</v>
      </c>
      <c r="F483" s="37" t="s">
        <v>9</v>
      </c>
      <c r="G483" s="36" t="s">
        <v>134</v>
      </c>
      <c r="H483" s="37" t="s">
        <v>10</v>
      </c>
      <c r="I483" s="36" t="s">
        <v>135</v>
      </c>
      <c r="J483" s="37" t="s">
        <v>11</v>
      </c>
      <c r="K483" s="36" t="s">
        <v>136</v>
      </c>
      <c r="L483" s="37" t="s">
        <v>12</v>
      </c>
      <c r="M483" s="38" t="s">
        <v>137</v>
      </c>
    </row>
    <row r="484" spans="1:13" ht="33.75">
      <c r="A484" s="39" t="s">
        <v>32</v>
      </c>
      <c r="B484" s="40">
        <v>17150621</v>
      </c>
      <c r="C484" s="41"/>
      <c r="D484" s="42">
        <f>SUM(D486-B486)</f>
        <v>20192315</v>
      </c>
      <c r="E484" s="41">
        <f>SUM(D484*100/B484)</f>
        <v>117.73518288346527</v>
      </c>
      <c r="F484" s="43">
        <f>SUM(F486-D486)</f>
        <v>20506006</v>
      </c>
      <c r="G484" s="64">
        <f>SUM(F484*100/D484)</f>
        <v>101.55351677110822</v>
      </c>
      <c r="H484" s="45">
        <f>SUM(H486-F486)</f>
        <v>20939566</v>
      </c>
      <c r="I484" s="41">
        <f>SUM(H484*100/F484)</f>
        <v>102.11430738877185</v>
      </c>
      <c r="J484" s="42">
        <f>SUM(J486-H486)</f>
        <v>24612608</v>
      </c>
      <c r="K484" s="41">
        <f>SUM(J484*100/H484)</f>
        <v>117.54115629712669</v>
      </c>
      <c r="L484" s="42">
        <f>SUM(L486-J486)</f>
        <v>32700164</v>
      </c>
      <c r="M484" s="46">
        <f>SUM(L484*100/J484)</f>
        <v>132.8594027906348</v>
      </c>
    </row>
    <row r="485" spans="1:13" ht="22.5">
      <c r="A485" s="47" t="s">
        <v>13</v>
      </c>
      <c r="B485" s="48" t="s">
        <v>123</v>
      </c>
      <c r="C485" s="49" t="s">
        <v>153</v>
      </c>
      <c r="D485" s="50" t="s">
        <v>124</v>
      </c>
      <c r="E485" s="67" t="s">
        <v>154</v>
      </c>
      <c r="F485" s="50" t="s">
        <v>125</v>
      </c>
      <c r="G485" s="49" t="s">
        <v>149</v>
      </c>
      <c r="H485" s="50" t="s">
        <v>126</v>
      </c>
      <c r="I485" s="49" t="s">
        <v>148</v>
      </c>
      <c r="J485" s="50" t="s">
        <v>127</v>
      </c>
      <c r="K485" s="49" t="s">
        <v>145</v>
      </c>
      <c r="L485" s="50" t="s">
        <v>128</v>
      </c>
      <c r="M485" s="51" t="s">
        <v>155</v>
      </c>
    </row>
    <row r="486" spans="1:13" ht="34.5" thickBot="1">
      <c r="A486" s="52" t="s">
        <v>33</v>
      </c>
      <c r="B486" s="53">
        <v>17150621</v>
      </c>
      <c r="C486" s="54">
        <f>SUM(B486*100/B514)</f>
        <v>87.80160422824929</v>
      </c>
      <c r="D486" s="55">
        <v>37342936</v>
      </c>
      <c r="E486" s="54">
        <f>SUM(D486*100/D514)</f>
        <v>88.28751132794096</v>
      </c>
      <c r="F486" s="56">
        <v>57848942</v>
      </c>
      <c r="G486" s="54">
        <f>SUM(F486*100/F514)</f>
        <v>90.04733229626795</v>
      </c>
      <c r="H486" s="55">
        <v>78788508</v>
      </c>
      <c r="I486" s="54">
        <f>SUM(H486*100/H514)</f>
        <v>91.03185668100116</v>
      </c>
      <c r="J486" s="55">
        <v>103401116</v>
      </c>
      <c r="K486" s="54">
        <f>SUM(J486*100/J514)</f>
        <v>95.6115308073995</v>
      </c>
      <c r="L486" s="55">
        <v>136101280</v>
      </c>
      <c r="M486" s="58">
        <f>SUM(L486*100/L514)</f>
        <v>104.60114272407327</v>
      </c>
    </row>
    <row r="487" spans="1:13" ht="13.5" thickBot="1">
      <c r="A487" s="59"/>
      <c r="B487" s="60"/>
      <c r="C487" s="61"/>
      <c r="D487" s="60"/>
      <c r="E487" s="61"/>
      <c r="F487" s="60"/>
      <c r="G487" s="61"/>
      <c r="H487" s="60"/>
      <c r="I487" s="61"/>
      <c r="J487" s="60"/>
      <c r="K487" s="61"/>
      <c r="L487" s="60"/>
      <c r="M487" s="62"/>
    </row>
    <row r="488" spans="1:13" ht="19.5" thickBot="1">
      <c r="A488" s="217">
        <v>2009</v>
      </c>
      <c r="B488" s="218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9"/>
    </row>
    <row r="489" spans="1:13" ht="22.5">
      <c r="A489" s="34" t="s">
        <v>45</v>
      </c>
      <c r="B489" s="63" t="s">
        <v>61</v>
      </c>
      <c r="C489" s="36" t="s">
        <v>138</v>
      </c>
      <c r="D489" s="37" t="s">
        <v>63</v>
      </c>
      <c r="E489" s="36" t="s">
        <v>139</v>
      </c>
      <c r="F489" s="37" t="s">
        <v>65</v>
      </c>
      <c r="G489" s="105" t="s">
        <v>140</v>
      </c>
      <c r="H489" s="37" t="s">
        <v>67</v>
      </c>
      <c r="I489" s="36" t="s">
        <v>141</v>
      </c>
      <c r="J489" s="37" t="s">
        <v>69</v>
      </c>
      <c r="K489" s="36" t="s">
        <v>142</v>
      </c>
      <c r="L489" s="37" t="s">
        <v>71</v>
      </c>
      <c r="M489" s="38" t="s">
        <v>195</v>
      </c>
    </row>
    <row r="490" spans="1:13" ht="33.75">
      <c r="A490" s="39" t="s">
        <v>32</v>
      </c>
      <c r="B490" s="40">
        <f>SUM(B492-L486)</f>
        <v>26215294</v>
      </c>
      <c r="C490" s="41">
        <f>SUM(B490*100/L484)</f>
        <v>80.16869273193859</v>
      </c>
      <c r="D490" s="42">
        <f>SUM(D492-B492)</f>
        <v>24633205</v>
      </c>
      <c r="E490" s="41">
        <f>SUM(D490*100/B490)</f>
        <v>93.96501523118528</v>
      </c>
      <c r="F490" s="43">
        <f>SUM(F492-D492)</f>
        <v>34615002</v>
      </c>
      <c r="G490" s="64">
        <f>SUM(F490*100/D490)</f>
        <v>140.52171449066412</v>
      </c>
      <c r="H490" s="45">
        <f>SUM(H492-F492)</f>
        <v>29699411</v>
      </c>
      <c r="I490" s="41">
        <f>SUM(H490*100/F490)</f>
        <v>85.79924681211921</v>
      </c>
      <c r="J490" s="42">
        <f>SUM(J492-H492)</f>
        <v>36754030</v>
      </c>
      <c r="K490" s="41">
        <f>SUM(J490*100/H490)</f>
        <v>123.75339699497744</v>
      </c>
      <c r="L490" s="42">
        <f>SUM(L492-J492)</f>
        <v>48512273</v>
      </c>
      <c r="M490" s="46">
        <f>SUM(L490*100/J490)</f>
        <v>131.99171084096085</v>
      </c>
    </row>
    <row r="491" spans="1:13" ht="22.5">
      <c r="A491" s="47" t="s">
        <v>13</v>
      </c>
      <c r="B491" s="48" t="s">
        <v>158</v>
      </c>
      <c r="C491" s="67" t="s">
        <v>152</v>
      </c>
      <c r="D491" s="50" t="s">
        <v>159</v>
      </c>
      <c r="E491" s="67" t="s">
        <v>151</v>
      </c>
      <c r="F491" s="50" t="s">
        <v>129</v>
      </c>
      <c r="G491" s="67" t="s">
        <v>150</v>
      </c>
      <c r="H491" s="50" t="s">
        <v>130</v>
      </c>
      <c r="I491" s="49" t="s">
        <v>147</v>
      </c>
      <c r="J491" s="50" t="s">
        <v>131</v>
      </c>
      <c r="K491" s="49" t="s">
        <v>146</v>
      </c>
      <c r="L491" s="50" t="s">
        <v>132</v>
      </c>
      <c r="M491" s="106" t="s">
        <v>157</v>
      </c>
    </row>
    <row r="492" spans="1:13" ht="34.5" thickBot="1">
      <c r="A492" s="52" t="s">
        <v>33</v>
      </c>
      <c r="B492" s="53">
        <v>162316574</v>
      </c>
      <c r="C492" s="54">
        <f>SUM(B492*100/B520)</f>
        <v>105.79261947292042</v>
      </c>
      <c r="D492" s="55">
        <v>186949779</v>
      </c>
      <c r="E492" s="54">
        <f>SUM(D492*100/D520)</f>
        <v>105.72173850581805</v>
      </c>
      <c r="F492" s="56">
        <v>221564781</v>
      </c>
      <c r="G492" s="54">
        <f>SUM(F492*100/F520)</f>
        <v>111.95786410470129</v>
      </c>
      <c r="H492" s="55">
        <v>251264192</v>
      </c>
      <c r="I492" s="54">
        <f>SUM(H492*100/H520)</f>
        <v>112.47279173859185</v>
      </c>
      <c r="J492" s="55">
        <v>288018222</v>
      </c>
      <c r="K492" s="54">
        <f>SUM(J492*100/J520)</f>
        <v>115.76688554977576</v>
      </c>
      <c r="L492" s="55">
        <v>336530495</v>
      </c>
      <c r="M492" s="58">
        <f>SUM(L492*100/L520)</f>
        <v>113.13017360603547</v>
      </c>
    </row>
    <row r="493" spans="1:13" ht="12.75">
      <c r="A493" s="65"/>
      <c r="B493" s="60"/>
      <c r="C493" s="61"/>
      <c r="D493" s="60"/>
      <c r="E493" s="61"/>
      <c r="F493" s="60"/>
      <c r="G493" s="61"/>
      <c r="H493" s="60"/>
      <c r="I493" s="61"/>
      <c r="J493" s="60"/>
      <c r="K493" s="61"/>
      <c r="L493" s="60"/>
      <c r="M493" s="62"/>
    </row>
    <row r="494" spans="1:13" ht="12.75">
      <c r="A494" s="65"/>
      <c r="B494" s="60"/>
      <c r="C494" s="61"/>
      <c r="D494" s="60"/>
      <c r="E494" s="61"/>
      <c r="F494" s="60"/>
      <c r="G494" s="61"/>
      <c r="H494" s="60"/>
      <c r="I494" s="61"/>
      <c r="J494" s="60"/>
      <c r="K494" s="61"/>
      <c r="L494" s="60"/>
      <c r="M494" s="62"/>
    </row>
    <row r="495" spans="1:13" ht="16.5" thickBot="1">
      <c r="A495" s="212" t="s">
        <v>30</v>
      </c>
      <c r="B495" s="212"/>
      <c r="C495" s="212"/>
      <c r="D495" s="212"/>
      <c r="E495" s="212"/>
      <c r="F495" s="212"/>
      <c r="G495" s="212"/>
      <c r="H495" s="212"/>
      <c r="I495" s="212"/>
      <c r="J495" s="212"/>
      <c r="K495" s="212"/>
      <c r="L495" s="212"/>
      <c r="M495" s="212"/>
    </row>
    <row r="496" spans="1:13" ht="19.5" thickBot="1">
      <c r="A496" s="217">
        <v>2008</v>
      </c>
      <c r="B496" s="218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9"/>
    </row>
    <row r="497" spans="1:13" ht="22.5">
      <c r="A497" s="34" t="s">
        <v>45</v>
      </c>
      <c r="B497" s="35" t="s">
        <v>7</v>
      </c>
      <c r="C497" s="36" t="s">
        <v>90</v>
      </c>
      <c r="D497" s="37" t="s">
        <v>8</v>
      </c>
      <c r="E497" s="36" t="s">
        <v>85</v>
      </c>
      <c r="F497" s="37" t="s">
        <v>9</v>
      </c>
      <c r="G497" s="36" t="s">
        <v>86</v>
      </c>
      <c r="H497" s="37" t="s">
        <v>10</v>
      </c>
      <c r="I497" s="36" t="s">
        <v>87</v>
      </c>
      <c r="J497" s="37" t="s">
        <v>11</v>
      </c>
      <c r="K497" s="36" t="s">
        <v>88</v>
      </c>
      <c r="L497" s="37" t="s">
        <v>12</v>
      </c>
      <c r="M497" s="38" t="s">
        <v>89</v>
      </c>
    </row>
    <row r="498" spans="1:13" ht="33.75">
      <c r="A498" s="39" t="s">
        <v>32</v>
      </c>
      <c r="B498" s="40">
        <v>2121077</v>
      </c>
      <c r="C498" s="41">
        <f>SUM(B498*100/L533)</f>
        <v>22.600335828159295</v>
      </c>
      <c r="D498" s="42">
        <f>SUM(D500-B500)</f>
        <v>2365110</v>
      </c>
      <c r="E498" s="41">
        <f>SUM(D498*100/B498)</f>
        <v>111.50514573492617</v>
      </c>
      <c r="F498" s="43">
        <f>SUM(F500-D500)</f>
        <v>1279906</v>
      </c>
      <c r="G498" s="44">
        <v>54.1</v>
      </c>
      <c r="H498" s="45">
        <f>SUM(H500-F500)</f>
        <v>2216457</v>
      </c>
      <c r="I498" s="41">
        <f>SUM(H498*100/F498)</f>
        <v>173.1734205480715</v>
      </c>
      <c r="J498" s="42">
        <f>SUM(J500-H500)</f>
        <v>2954992</v>
      </c>
      <c r="K498" s="41">
        <f>SUM(J498*100/H498)</f>
        <v>133.32052009129887</v>
      </c>
      <c r="L498" s="42">
        <f>SUM(L500-J500)</f>
        <v>3294039</v>
      </c>
      <c r="M498" s="46">
        <f>SUM(L498*100/J498)</f>
        <v>111.47370280528678</v>
      </c>
    </row>
    <row r="499" spans="1:13" ht="22.5">
      <c r="A499" s="47" t="s">
        <v>13</v>
      </c>
      <c r="B499" s="48" t="s">
        <v>96</v>
      </c>
      <c r="C499" s="49" t="s">
        <v>95</v>
      </c>
      <c r="D499" s="50" t="s">
        <v>118</v>
      </c>
      <c r="E499" s="67" t="s">
        <v>97</v>
      </c>
      <c r="F499" s="50" t="s">
        <v>91</v>
      </c>
      <c r="G499" s="49" t="s">
        <v>98</v>
      </c>
      <c r="H499" s="50" t="s">
        <v>92</v>
      </c>
      <c r="I499" s="49" t="s">
        <v>99</v>
      </c>
      <c r="J499" s="50" t="s">
        <v>93</v>
      </c>
      <c r="K499" s="49" t="s">
        <v>100</v>
      </c>
      <c r="L499" s="50" t="s">
        <v>94</v>
      </c>
      <c r="M499" s="51" t="s">
        <v>101</v>
      </c>
    </row>
    <row r="500" spans="1:13" ht="34.5" thickBot="1">
      <c r="A500" s="52" t="s">
        <v>33</v>
      </c>
      <c r="B500" s="53">
        <v>2121077</v>
      </c>
      <c r="C500" s="54">
        <f>SUM(B500*100/B529)</f>
        <v>67.99517992262743</v>
      </c>
      <c r="D500" s="55">
        <v>4486187</v>
      </c>
      <c r="E500" s="54">
        <f>SUM(D500*100/D529)</f>
        <v>60.83870373667785</v>
      </c>
      <c r="F500" s="56">
        <v>5766093</v>
      </c>
      <c r="G500" s="54">
        <f>SUM(F500*100/F529)</f>
        <v>50.019652739433994</v>
      </c>
      <c r="H500" s="55">
        <v>7982550</v>
      </c>
      <c r="I500" s="54">
        <f>SUM(H500*100/H529)</f>
        <v>54.02197789108994</v>
      </c>
      <c r="J500" s="55">
        <v>10937542</v>
      </c>
      <c r="K500" s="54">
        <f>SUM(J500*100/J529)</f>
        <v>55.64505535485256</v>
      </c>
      <c r="L500" s="55">
        <v>14231581</v>
      </c>
      <c r="M500" s="58">
        <f>SUM(L500*100/L529)</f>
        <v>60.82301102428163</v>
      </c>
    </row>
    <row r="501" spans="1:13" ht="13.5" thickBot="1">
      <c r="A501" s="59"/>
      <c r="B501" s="60"/>
      <c r="C501" s="61"/>
      <c r="D501" s="60"/>
      <c r="E501" s="61"/>
      <c r="F501" s="60"/>
      <c r="G501" s="61"/>
      <c r="H501" s="60"/>
      <c r="I501" s="61"/>
      <c r="J501" s="60"/>
      <c r="K501" s="61"/>
      <c r="L501" s="60"/>
      <c r="M501" s="62"/>
    </row>
    <row r="502" spans="1:13" ht="19.5" thickBot="1">
      <c r="A502" s="217">
        <v>2008</v>
      </c>
      <c r="B502" s="218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9"/>
    </row>
    <row r="503" spans="1:13" ht="22.5">
      <c r="A503" s="34" t="s">
        <v>45</v>
      </c>
      <c r="B503" s="63" t="s">
        <v>61</v>
      </c>
      <c r="C503" s="36" t="s">
        <v>102</v>
      </c>
      <c r="D503" s="37" t="s">
        <v>63</v>
      </c>
      <c r="E503" s="36" t="s">
        <v>105</v>
      </c>
      <c r="F503" s="37" t="s">
        <v>65</v>
      </c>
      <c r="G503" s="105" t="s">
        <v>106</v>
      </c>
      <c r="H503" s="37" t="s">
        <v>67</v>
      </c>
      <c r="I503" s="36" t="s">
        <v>107</v>
      </c>
      <c r="J503" s="37" t="s">
        <v>69</v>
      </c>
      <c r="K503" s="36" t="s">
        <v>108</v>
      </c>
      <c r="L503" s="37" t="s">
        <v>71</v>
      </c>
      <c r="M503" s="38" t="s">
        <v>117</v>
      </c>
    </row>
    <row r="504" spans="1:13" ht="33.75">
      <c r="A504" s="39" t="s">
        <v>32</v>
      </c>
      <c r="B504" s="40">
        <f>SUM(B506-L500)</f>
        <v>2897672</v>
      </c>
      <c r="C504" s="41">
        <f>SUM(B504*100/L498)</f>
        <v>87.96714307268371</v>
      </c>
      <c r="D504" s="42">
        <f>SUM(D506-B506)</f>
        <v>5373990</v>
      </c>
      <c r="E504" s="41">
        <f>SUM(D504*100/B504)</f>
        <v>185.45887871367083</v>
      </c>
      <c r="F504" s="43">
        <f>SUM(F506-D506)</f>
        <v>4053078</v>
      </c>
      <c r="G504" s="64">
        <f>SUM(F504*100/D504)</f>
        <v>75.42027432131432</v>
      </c>
      <c r="H504" s="45">
        <f>SUM(H506-F506)</f>
        <v>3105723</v>
      </c>
      <c r="I504" s="41">
        <f>SUM(H504*100/F504)</f>
        <v>76.62628254378524</v>
      </c>
      <c r="J504" s="42">
        <f>SUM(J506-H506)</f>
        <v>3141594</v>
      </c>
      <c r="K504" s="41">
        <f>SUM(J504*100/H504)</f>
        <v>101.15499675920873</v>
      </c>
      <c r="L504" s="42">
        <f>SUM(L506-J506)</f>
        <v>5271701</v>
      </c>
      <c r="M504" s="46">
        <f>SUM(L504*100/J504)</f>
        <v>167.8033826140488</v>
      </c>
    </row>
    <row r="505" spans="1:13" ht="22.5">
      <c r="A505" s="47" t="s">
        <v>13</v>
      </c>
      <c r="B505" s="48" t="s">
        <v>120</v>
      </c>
      <c r="C505" s="67" t="s">
        <v>121</v>
      </c>
      <c r="D505" s="50" t="s">
        <v>103</v>
      </c>
      <c r="E505" s="67" t="s">
        <v>104</v>
      </c>
      <c r="F505" s="50" t="s">
        <v>109</v>
      </c>
      <c r="G505" s="67" t="s">
        <v>113</v>
      </c>
      <c r="H505" s="50" t="s">
        <v>110</v>
      </c>
      <c r="I505" s="49" t="s">
        <v>114</v>
      </c>
      <c r="J505" s="50" t="s">
        <v>111</v>
      </c>
      <c r="K505" s="49" t="s">
        <v>115</v>
      </c>
      <c r="L505" s="50" t="s">
        <v>112</v>
      </c>
      <c r="M505" s="106" t="s">
        <v>116</v>
      </c>
    </row>
    <row r="506" spans="1:13" ht="34.5" thickBot="1">
      <c r="A506" s="52" t="s">
        <v>33</v>
      </c>
      <c r="B506" s="53">
        <v>17129253</v>
      </c>
      <c r="C506" s="54">
        <f>SUM(B506*100/B535)</f>
        <v>60.69870767418206</v>
      </c>
      <c r="D506" s="55">
        <v>22503243</v>
      </c>
      <c r="E506" s="54">
        <f>SUM(D506*100/D535)</f>
        <v>63.68008149422992</v>
      </c>
      <c r="F506" s="56">
        <v>26556321</v>
      </c>
      <c r="G506" s="54">
        <f>SUM(F506*100/F535)</f>
        <v>63.042434409396314</v>
      </c>
      <c r="H506" s="55">
        <v>29662044</v>
      </c>
      <c r="I506" s="54">
        <f>SUM(H506*100/H535)</f>
        <v>59.18730023043744</v>
      </c>
      <c r="J506" s="55">
        <v>32803638</v>
      </c>
      <c r="K506" s="54">
        <f>SUM(J506*100/J535)</f>
        <v>62.20595278701161</v>
      </c>
      <c r="L506" s="107">
        <v>38075339</v>
      </c>
      <c r="M506" s="58">
        <f>SUM(L506*100/L535)</f>
        <v>61.29411482894192</v>
      </c>
    </row>
    <row r="507" spans="1:13" ht="12.7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</row>
    <row r="508" spans="1:13" ht="12.7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</row>
    <row r="509" spans="1:13" ht="16.5" thickBot="1">
      <c r="A509" s="212" t="s">
        <v>31</v>
      </c>
      <c r="B509" s="212"/>
      <c r="C509" s="212"/>
      <c r="D509" s="212"/>
      <c r="E509" s="212"/>
      <c r="F509" s="212"/>
      <c r="G509" s="212"/>
      <c r="H509" s="212"/>
      <c r="I509" s="212"/>
      <c r="J509" s="212"/>
      <c r="K509" s="212"/>
      <c r="L509" s="212"/>
      <c r="M509" s="212"/>
    </row>
    <row r="510" spans="1:13" ht="19.5" thickBot="1">
      <c r="A510" s="217">
        <v>2008</v>
      </c>
      <c r="B510" s="218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9"/>
    </row>
    <row r="511" spans="1:13" ht="22.5">
      <c r="A511" s="34" t="s">
        <v>45</v>
      </c>
      <c r="B511" s="35" t="s">
        <v>7</v>
      </c>
      <c r="C511" s="36" t="s">
        <v>90</v>
      </c>
      <c r="D511" s="37" t="s">
        <v>8</v>
      </c>
      <c r="E511" s="36" t="s">
        <v>85</v>
      </c>
      <c r="F511" s="37" t="s">
        <v>9</v>
      </c>
      <c r="G511" s="36" t="s">
        <v>86</v>
      </c>
      <c r="H511" s="37" t="s">
        <v>10</v>
      </c>
      <c r="I511" s="36" t="s">
        <v>87</v>
      </c>
      <c r="J511" s="37" t="s">
        <v>11</v>
      </c>
      <c r="K511" s="36" t="s">
        <v>88</v>
      </c>
      <c r="L511" s="37" t="s">
        <v>12</v>
      </c>
      <c r="M511" s="38" t="s">
        <v>89</v>
      </c>
    </row>
    <row r="512" spans="1:13" ht="33.75">
      <c r="A512" s="39" t="s">
        <v>32</v>
      </c>
      <c r="B512" s="40">
        <v>19533380</v>
      </c>
      <c r="C512" s="41">
        <f>SUM(B512*100/L547)</f>
        <v>14112.082418217547</v>
      </c>
      <c r="D512" s="42">
        <f>SUM(D514-B514)</f>
        <v>22763583</v>
      </c>
      <c r="E512" s="41">
        <f>SUM(D512*100/B512)</f>
        <v>116.53683591882204</v>
      </c>
      <c r="F512" s="43">
        <f>SUM(F514-D514)</f>
        <v>21945853</v>
      </c>
      <c r="G512" s="64">
        <v>96.4</v>
      </c>
      <c r="H512" s="45">
        <f>SUM(H514-F514)</f>
        <v>22307663</v>
      </c>
      <c r="I512" s="41">
        <f>SUM(H512*100/F512)</f>
        <v>101.64864860800809</v>
      </c>
      <c r="J512" s="42">
        <f>SUM(J514-H514)</f>
        <v>21596640</v>
      </c>
      <c r="K512" s="41">
        <f>SUM(J512*100/H512)</f>
        <v>96.81265132972467</v>
      </c>
      <c r="L512" s="42">
        <f>SUM(L514-J514)</f>
        <v>21967406</v>
      </c>
      <c r="M512" s="46">
        <f>SUM(L512*100/J512)</f>
        <v>101.71677631335245</v>
      </c>
    </row>
    <row r="513" spans="1:13" ht="22.5">
      <c r="A513" s="47" t="s">
        <v>13</v>
      </c>
      <c r="B513" s="48" t="s">
        <v>96</v>
      </c>
      <c r="C513" s="49" t="s">
        <v>95</v>
      </c>
      <c r="D513" s="50" t="s">
        <v>118</v>
      </c>
      <c r="E513" s="67" t="s">
        <v>97</v>
      </c>
      <c r="F513" s="50" t="s">
        <v>91</v>
      </c>
      <c r="G513" s="49" t="s">
        <v>98</v>
      </c>
      <c r="H513" s="50" t="s">
        <v>92</v>
      </c>
      <c r="I513" s="49" t="s">
        <v>99</v>
      </c>
      <c r="J513" s="50" t="s">
        <v>93</v>
      </c>
      <c r="K513" s="49" t="s">
        <v>100</v>
      </c>
      <c r="L513" s="50" t="s">
        <v>94</v>
      </c>
      <c r="M513" s="51" t="s">
        <v>101</v>
      </c>
    </row>
    <row r="514" spans="1:13" ht="34.5" thickBot="1">
      <c r="A514" s="52" t="s">
        <v>33</v>
      </c>
      <c r="B514" s="53">
        <v>19533380</v>
      </c>
      <c r="C514" s="54">
        <f>SUM(B514*100/B543)</f>
        <v>117.10221392197319</v>
      </c>
      <c r="D514" s="55">
        <v>42296963</v>
      </c>
      <c r="E514" s="54">
        <f>SUM(D514*100/D543)</f>
        <v>136.72186661568912</v>
      </c>
      <c r="F514" s="56">
        <v>64242816</v>
      </c>
      <c r="G514" s="54">
        <f>SUM(F514*100/F543)</f>
        <v>124.40419653661428</v>
      </c>
      <c r="H514" s="55">
        <v>86550479</v>
      </c>
      <c r="I514" s="54">
        <f>SUM(H514*100/H543)</f>
        <v>122.70992400774547</v>
      </c>
      <c r="J514" s="55">
        <v>108147119</v>
      </c>
      <c r="K514" s="54">
        <f>SUM(J514*100/J543)</f>
        <v>119.99646913604712</v>
      </c>
      <c r="L514" s="55">
        <v>130114525</v>
      </c>
      <c r="M514" s="58">
        <f>SUM(L514*100/L543)</f>
        <v>119.79956997952411</v>
      </c>
    </row>
    <row r="515" spans="1:13" ht="13.5" thickBot="1">
      <c r="A515" s="59"/>
      <c r="B515" s="60"/>
      <c r="C515" s="61"/>
      <c r="D515" s="60"/>
      <c r="E515" s="61"/>
      <c r="F515" s="60"/>
      <c r="G515" s="61"/>
      <c r="H515" s="60"/>
      <c r="I515" s="61"/>
      <c r="J515" s="60"/>
      <c r="K515" s="61"/>
      <c r="L515" s="60"/>
      <c r="M515" s="62"/>
    </row>
    <row r="516" spans="1:13" ht="19.5" thickBot="1">
      <c r="A516" s="217">
        <v>2008</v>
      </c>
      <c r="B516" s="218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9"/>
    </row>
    <row r="517" spans="1:13" ht="22.5">
      <c r="A517" s="34" t="s">
        <v>45</v>
      </c>
      <c r="B517" s="63" t="s">
        <v>61</v>
      </c>
      <c r="C517" s="36" t="s">
        <v>102</v>
      </c>
      <c r="D517" s="37" t="s">
        <v>63</v>
      </c>
      <c r="E517" s="36" t="s">
        <v>105</v>
      </c>
      <c r="F517" s="37" t="s">
        <v>65</v>
      </c>
      <c r="G517" s="105" t="s">
        <v>106</v>
      </c>
      <c r="H517" s="37" t="s">
        <v>67</v>
      </c>
      <c r="I517" s="36" t="s">
        <v>107</v>
      </c>
      <c r="J517" s="37" t="s">
        <v>69</v>
      </c>
      <c r="K517" s="36" t="s">
        <v>108</v>
      </c>
      <c r="L517" s="37" t="s">
        <v>71</v>
      </c>
      <c r="M517" s="38" t="s">
        <v>89</v>
      </c>
    </row>
    <row r="518" spans="1:13" ht="33.75">
      <c r="A518" s="39" t="s">
        <v>32</v>
      </c>
      <c r="B518" s="40">
        <f>SUM(B520-L514)</f>
        <v>23314490</v>
      </c>
      <c r="C518" s="41">
        <f>SUM(B518*100/L512)</f>
        <v>106.13219421537526</v>
      </c>
      <c r="D518" s="42">
        <f>SUM(D520-B520)</f>
        <v>23402904</v>
      </c>
      <c r="E518" s="41">
        <f>SUM(D518*100/B518)</f>
        <v>100.37922339283425</v>
      </c>
      <c r="F518" s="43">
        <f>SUM(F520-D520)</f>
        <v>21068231</v>
      </c>
      <c r="G518" s="64">
        <f>SUM(F518*100/D518)</f>
        <v>90.02400300407163</v>
      </c>
      <c r="H518" s="45">
        <f>SUM(H520-F520)</f>
        <v>25499828</v>
      </c>
      <c r="I518" s="41">
        <f>SUM(H518*100/F518)</f>
        <v>121.03449976412352</v>
      </c>
      <c r="J518" s="42">
        <f>SUM(J520-H520)</f>
        <v>25391566</v>
      </c>
      <c r="K518" s="41">
        <f>SUM(J518*100/H518)</f>
        <v>99.57544027355793</v>
      </c>
      <c r="L518" s="42">
        <f>SUM(L520-J520)</f>
        <v>48680372</v>
      </c>
      <c r="M518" s="46">
        <f>SUM(L518*100/J518)</f>
        <v>191.71866752921028</v>
      </c>
    </row>
    <row r="519" spans="1:13" ht="22.5">
      <c r="A519" s="47" t="s">
        <v>13</v>
      </c>
      <c r="B519" s="48" t="s">
        <v>120</v>
      </c>
      <c r="C519" s="67" t="s">
        <v>121</v>
      </c>
      <c r="D519" s="50" t="s">
        <v>103</v>
      </c>
      <c r="E519" s="67" t="s">
        <v>104</v>
      </c>
      <c r="F519" s="50" t="s">
        <v>109</v>
      </c>
      <c r="G519" s="67" t="s">
        <v>113</v>
      </c>
      <c r="H519" s="50" t="s">
        <v>110</v>
      </c>
      <c r="I519" s="49" t="s">
        <v>114</v>
      </c>
      <c r="J519" s="50" t="s">
        <v>111</v>
      </c>
      <c r="K519" s="49" t="s">
        <v>115</v>
      </c>
      <c r="L519" s="50" t="s">
        <v>112</v>
      </c>
      <c r="M519" s="106" t="s">
        <v>116</v>
      </c>
    </row>
    <row r="520" spans="1:13" ht="34.5" thickBot="1">
      <c r="A520" s="52" t="s">
        <v>33</v>
      </c>
      <c r="B520" s="53">
        <v>153429015</v>
      </c>
      <c r="C520" s="54">
        <f>SUM(B520*100/B549)</f>
        <v>120.47139992724873</v>
      </c>
      <c r="D520" s="55">
        <v>176831919</v>
      </c>
      <c r="E520" s="54">
        <f>SUM(D520*100/D549)</f>
        <v>120.15028536011602</v>
      </c>
      <c r="F520" s="56">
        <v>197900150</v>
      </c>
      <c r="G520" s="54">
        <f>SUM(F520*100/F549)</f>
        <v>117.28858163926581</v>
      </c>
      <c r="H520" s="55">
        <v>223399978</v>
      </c>
      <c r="I520" s="54">
        <f>SUM(H520*100/H549)</f>
        <v>108.90865048625865</v>
      </c>
      <c r="J520" s="55">
        <v>248791544</v>
      </c>
      <c r="K520" s="54">
        <f>SUM(J520*100/J549)</f>
        <v>96.80739639560973</v>
      </c>
      <c r="L520" s="56">
        <v>297471916</v>
      </c>
      <c r="M520" s="58">
        <f>SUM(L520*100/L549)</f>
        <v>115.68713110623746</v>
      </c>
    </row>
    <row r="521" spans="1:13" ht="12.7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</row>
    <row r="522" spans="1:13" ht="12.75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</row>
    <row r="523" spans="1:13" ht="12.7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</row>
    <row r="524" spans="1:13" ht="16.5" thickBot="1">
      <c r="A524" s="212" t="s">
        <v>30</v>
      </c>
      <c r="B524" s="212"/>
      <c r="C524" s="212"/>
      <c r="D524" s="212"/>
      <c r="E524" s="212"/>
      <c r="F524" s="212"/>
      <c r="G524" s="212"/>
      <c r="H524" s="212"/>
      <c r="I524" s="212"/>
      <c r="J524" s="212"/>
      <c r="K524" s="212"/>
      <c r="L524" s="212"/>
      <c r="M524" s="212"/>
    </row>
    <row r="525" spans="1:13" ht="19.5" thickBot="1">
      <c r="A525" s="217">
        <v>2007</v>
      </c>
      <c r="B525" s="218"/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9"/>
    </row>
    <row r="526" spans="1:13" ht="22.5">
      <c r="A526" s="34" t="s">
        <v>45</v>
      </c>
      <c r="B526" s="35" t="s">
        <v>7</v>
      </c>
      <c r="C526" s="36" t="s">
        <v>39</v>
      </c>
      <c r="D526" s="37" t="s">
        <v>8</v>
      </c>
      <c r="E526" s="36" t="s">
        <v>40</v>
      </c>
      <c r="F526" s="37" t="s">
        <v>9</v>
      </c>
      <c r="G526" s="36" t="s">
        <v>41</v>
      </c>
      <c r="H526" s="37" t="s">
        <v>10</v>
      </c>
      <c r="I526" s="36" t="s">
        <v>42</v>
      </c>
      <c r="J526" s="37" t="s">
        <v>11</v>
      </c>
      <c r="K526" s="36" t="s">
        <v>43</v>
      </c>
      <c r="L526" s="37" t="s">
        <v>12</v>
      </c>
      <c r="M526" s="38" t="s">
        <v>44</v>
      </c>
    </row>
    <row r="527" spans="1:13" ht="33.75">
      <c r="A527" s="39" t="s">
        <v>32</v>
      </c>
      <c r="B527" s="40">
        <v>3119452</v>
      </c>
      <c r="C527" s="41">
        <v>27.8</v>
      </c>
      <c r="D527" s="42">
        <v>4254451</v>
      </c>
      <c r="E527" s="41">
        <f>SUM(D527*100/B527)</f>
        <v>136.38456369900868</v>
      </c>
      <c r="F527" s="43">
        <f>SUM(F529-D529)</f>
        <v>4153752</v>
      </c>
      <c r="G527" s="64">
        <f>SUM(F527*100/D527)</f>
        <v>97.63309061498181</v>
      </c>
      <c r="H527" s="45">
        <v>3248831</v>
      </c>
      <c r="I527" s="41">
        <f>SUM(H527*100/4153752)</f>
        <v>78.21437100722432</v>
      </c>
      <c r="J527" s="42">
        <v>4879424</v>
      </c>
      <c r="K527" s="41">
        <f>SUM(J527*100/H527)</f>
        <v>150.19014531688475</v>
      </c>
      <c r="L527" s="42">
        <f>SUM(L529-J529)</f>
        <v>3742440</v>
      </c>
      <c r="M527" s="46">
        <f>SUM(L527*100/J527)</f>
        <v>76.6983971878648</v>
      </c>
    </row>
    <row r="528" spans="1:13" ht="22.5">
      <c r="A528" s="47" t="s">
        <v>13</v>
      </c>
      <c r="B528" s="48" t="s">
        <v>0</v>
      </c>
      <c r="C528" s="49" t="s">
        <v>34</v>
      </c>
      <c r="D528" s="50" t="s">
        <v>1</v>
      </c>
      <c r="E528" s="67" t="s">
        <v>83</v>
      </c>
      <c r="F528" s="50" t="s">
        <v>2</v>
      </c>
      <c r="G528" s="49" t="s">
        <v>38</v>
      </c>
      <c r="H528" s="50" t="s">
        <v>3</v>
      </c>
      <c r="I528" s="49" t="s">
        <v>37</v>
      </c>
      <c r="J528" s="50" t="s">
        <v>4</v>
      </c>
      <c r="K528" s="49" t="s">
        <v>36</v>
      </c>
      <c r="L528" s="50" t="s">
        <v>5</v>
      </c>
      <c r="M528" s="51" t="s">
        <v>35</v>
      </c>
    </row>
    <row r="529" spans="1:13" ht="34.5" thickBot="1">
      <c r="A529" s="52" t="s">
        <v>33</v>
      </c>
      <c r="B529" s="53">
        <v>3119452</v>
      </c>
      <c r="C529" s="54">
        <f>SUM(B529*100/B564)</f>
        <v>77.9863</v>
      </c>
      <c r="D529" s="55">
        <v>7373903</v>
      </c>
      <c r="E529" s="54">
        <f>SUM(D529*100/C564)</f>
        <v>67.05122666531605</v>
      </c>
      <c r="F529" s="56">
        <v>11527655</v>
      </c>
      <c r="G529" s="54">
        <f>SUM(F529*100/D564)</f>
        <v>63.760465646748926</v>
      </c>
      <c r="H529" s="55">
        <v>14776486</v>
      </c>
      <c r="I529" s="54">
        <f>SUM(H529*100/E564)</f>
        <v>54.79934461012064</v>
      </c>
      <c r="J529" s="55">
        <v>19655910</v>
      </c>
      <c r="K529" s="54">
        <f>SUM(J529*100/F564)</f>
        <v>58.69127005462201</v>
      </c>
      <c r="L529" s="55">
        <v>23398350</v>
      </c>
      <c r="M529" s="58">
        <f>SUM(L529*100/G564)</f>
        <v>66.05399058037548</v>
      </c>
    </row>
    <row r="530" spans="1:13" ht="13.5" thickBot="1">
      <c r="A530" s="59"/>
      <c r="B530" s="60"/>
      <c r="C530" s="61"/>
      <c r="D530" s="60"/>
      <c r="E530" s="61"/>
      <c r="F530" s="60"/>
      <c r="G530" s="61"/>
      <c r="H530" s="60"/>
      <c r="I530" s="61"/>
      <c r="J530" s="60"/>
      <c r="K530" s="61"/>
      <c r="L530" s="60"/>
      <c r="M530" s="62"/>
    </row>
    <row r="531" spans="1:13" ht="19.5" thickBot="1">
      <c r="A531" s="217">
        <v>2007</v>
      </c>
      <c r="B531" s="218"/>
      <c r="C531" s="218"/>
      <c r="D531" s="218"/>
      <c r="E531" s="218"/>
      <c r="F531" s="218"/>
      <c r="G531" s="218"/>
      <c r="H531" s="218"/>
      <c r="I531" s="218"/>
      <c r="J531" s="218"/>
      <c r="K531" s="218"/>
      <c r="L531" s="218"/>
      <c r="M531" s="219"/>
    </row>
    <row r="532" spans="1:13" ht="22.5">
      <c r="A532" s="34" t="s">
        <v>45</v>
      </c>
      <c r="B532" s="63" t="s">
        <v>61</v>
      </c>
      <c r="C532" s="36" t="s">
        <v>62</v>
      </c>
      <c r="D532" s="37" t="s">
        <v>63</v>
      </c>
      <c r="E532" s="36" t="s">
        <v>64</v>
      </c>
      <c r="F532" s="37" t="s">
        <v>65</v>
      </c>
      <c r="G532" s="105" t="s">
        <v>66</v>
      </c>
      <c r="H532" s="37" t="s">
        <v>67</v>
      </c>
      <c r="I532" s="36" t="s">
        <v>68</v>
      </c>
      <c r="J532" s="37" t="s">
        <v>69</v>
      </c>
      <c r="K532" s="36" t="s">
        <v>70</v>
      </c>
      <c r="L532" s="37" t="s">
        <v>71</v>
      </c>
      <c r="M532" s="38" t="s">
        <v>119</v>
      </c>
    </row>
    <row r="533" spans="1:13" ht="33.75">
      <c r="A533" s="39" t="s">
        <v>32</v>
      </c>
      <c r="B533" s="40">
        <v>4821778</v>
      </c>
      <c r="C533" s="41">
        <f>SUM(B533*100/L527)</f>
        <v>128.8404890926775</v>
      </c>
      <c r="D533" s="42">
        <f>SUM(D535-B535)</f>
        <v>7117834</v>
      </c>
      <c r="E533" s="41">
        <f>SUM(D533*100/B533)</f>
        <v>147.61845111906854</v>
      </c>
      <c r="F533" s="43">
        <f>SUM(F535-D535)</f>
        <v>6786555</v>
      </c>
      <c r="G533" s="64">
        <f>SUM(6786555*100/D533)</f>
        <v>95.3457891824957</v>
      </c>
      <c r="H533" s="45">
        <f>SUM(H535-F535)</f>
        <v>7991038</v>
      </c>
      <c r="I533" s="41">
        <f>SUM(H533*100/F533)</f>
        <v>117.74807689615719</v>
      </c>
      <c r="J533" s="42">
        <f>SUM(J535-H535)</f>
        <v>2618366</v>
      </c>
      <c r="K533" s="41">
        <f>SUM(J533*100/H533)</f>
        <v>32.76628142676834</v>
      </c>
      <c r="L533" s="42">
        <f>SUM(L535-J535)</f>
        <v>9385157</v>
      </c>
      <c r="M533" s="46">
        <f>SUM(L533*100/J533)</f>
        <v>358.4356426870804</v>
      </c>
    </row>
    <row r="534" spans="1:13" ht="22.5">
      <c r="A534" s="47" t="s">
        <v>13</v>
      </c>
      <c r="B534" s="48" t="s">
        <v>72</v>
      </c>
      <c r="C534" s="67" t="s">
        <v>122</v>
      </c>
      <c r="D534" s="50" t="s">
        <v>73</v>
      </c>
      <c r="E534" s="67" t="s">
        <v>81</v>
      </c>
      <c r="F534" s="50" t="s">
        <v>74</v>
      </c>
      <c r="G534" s="67" t="s">
        <v>82</v>
      </c>
      <c r="H534" s="50" t="s">
        <v>75</v>
      </c>
      <c r="I534" s="49" t="s">
        <v>76</v>
      </c>
      <c r="J534" s="50" t="s">
        <v>77</v>
      </c>
      <c r="K534" s="49" t="s">
        <v>78</v>
      </c>
      <c r="L534" s="50" t="s">
        <v>79</v>
      </c>
      <c r="M534" s="106" t="s">
        <v>80</v>
      </c>
    </row>
    <row r="535" spans="1:13" ht="34.5" thickBot="1">
      <c r="A535" s="52" t="s">
        <v>33</v>
      </c>
      <c r="B535" s="53">
        <v>28220128</v>
      </c>
      <c r="C535" s="54">
        <f>SUM(B535*100/A568)</f>
        <v>72.58302204908915</v>
      </c>
      <c r="D535" s="55">
        <v>35337962</v>
      </c>
      <c r="E535" s="54">
        <f>SUM(D535*100/46214292)</f>
        <v>76.46544060439139</v>
      </c>
      <c r="F535" s="56">
        <v>42124517</v>
      </c>
      <c r="G535" s="54">
        <f>SUM(F535*100/C568)</f>
        <v>81.30849284231924</v>
      </c>
      <c r="H535" s="55">
        <v>50115555</v>
      </c>
      <c r="I535" s="54">
        <f>SUM(H535*100/D568)</f>
        <v>90.66698027825508</v>
      </c>
      <c r="J535" s="55">
        <v>52733921</v>
      </c>
      <c r="K535" s="54">
        <f>SUM(J535*100/E568)</f>
        <v>88.72511174780858</v>
      </c>
      <c r="L535" s="55">
        <v>62119078</v>
      </c>
      <c r="M535" s="58">
        <f>SUM(L535*100/G568)</f>
        <v>87.90359769916701</v>
      </c>
    </row>
    <row r="536" spans="1:13" ht="12.75">
      <c r="A536" s="59"/>
      <c r="B536" s="60"/>
      <c r="C536" s="61"/>
      <c r="D536" s="60"/>
      <c r="E536" s="61"/>
      <c r="F536" s="60"/>
      <c r="G536" s="61"/>
      <c r="H536" s="60"/>
      <c r="I536" s="61"/>
      <c r="J536" s="60"/>
      <c r="K536" s="61"/>
      <c r="L536" s="60"/>
      <c r="M536" s="62"/>
    </row>
    <row r="537" spans="1:13" ht="12.75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</row>
    <row r="538" spans="1:13" ht="16.5" thickBot="1">
      <c r="A538" s="212" t="s">
        <v>31</v>
      </c>
      <c r="B538" s="212"/>
      <c r="C538" s="212"/>
      <c r="D538" s="212"/>
      <c r="E538" s="212"/>
      <c r="F538" s="212"/>
      <c r="G538" s="212"/>
      <c r="H538" s="212"/>
      <c r="I538" s="212"/>
      <c r="J538" s="212"/>
      <c r="K538" s="212"/>
      <c r="L538" s="212"/>
      <c r="M538" s="212"/>
    </row>
    <row r="539" spans="1:13" ht="19.5" thickBot="1">
      <c r="A539" s="217">
        <v>2007</v>
      </c>
      <c r="B539" s="218"/>
      <c r="C539" s="218"/>
      <c r="D539" s="218"/>
      <c r="E539" s="218"/>
      <c r="F539" s="218"/>
      <c r="G539" s="218"/>
      <c r="H539" s="218"/>
      <c r="I539" s="218"/>
      <c r="J539" s="218"/>
      <c r="K539" s="218"/>
      <c r="L539" s="218"/>
      <c r="M539" s="219"/>
    </row>
    <row r="540" spans="1:13" ht="22.5">
      <c r="A540" s="34" t="s">
        <v>45</v>
      </c>
      <c r="B540" s="35" t="s">
        <v>7</v>
      </c>
      <c r="C540" s="36" t="s">
        <v>39</v>
      </c>
      <c r="D540" s="37" t="s">
        <v>8</v>
      </c>
      <c r="E540" s="36" t="s">
        <v>40</v>
      </c>
      <c r="F540" s="37" t="s">
        <v>9</v>
      </c>
      <c r="G540" s="36" t="s">
        <v>41</v>
      </c>
      <c r="H540" s="37" t="s">
        <v>10</v>
      </c>
      <c r="I540" s="36" t="s">
        <v>42</v>
      </c>
      <c r="J540" s="37" t="s">
        <v>11</v>
      </c>
      <c r="K540" s="36" t="s">
        <v>43</v>
      </c>
      <c r="L540" s="37" t="s">
        <v>12</v>
      </c>
      <c r="M540" s="38" t="s">
        <v>44</v>
      </c>
    </row>
    <row r="541" spans="1:13" ht="33.75">
      <c r="A541" s="39" t="s">
        <v>32</v>
      </c>
      <c r="B541" s="86">
        <v>16680624</v>
      </c>
      <c r="C541" s="41">
        <v>48.1</v>
      </c>
      <c r="D541" s="42">
        <v>14255878</v>
      </c>
      <c r="E541" s="41">
        <f>SUM(D541*100/B541)</f>
        <v>85.4636972813487</v>
      </c>
      <c r="F541" s="42">
        <v>20703891</v>
      </c>
      <c r="G541" s="41">
        <f>SUM(F541*100/D541)</f>
        <v>145.2305568271558</v>
      </c>
      <c r="H541" s="42">
        <v>18892190</v>
      </c>
      <c r="I541" s="41">
        <f>SUM(H541*100/F541)</f>
        <v>91.24946610277266</v>
      </c>
      <c r="J541" s="42">
        <f>SUM(J543-H543)</f>
        <v>19592668</v>
      </c>
      <c r="K541" s="41">
        <f>SUM(J541*100/H541)</f>
        <v>103.70776495472468</v>
      </c>
      <c r="L541" s="42">
        <f>SUM(L543-J543)</f>
        <v>18484926</v>
      </c>
      <c r="M541" s="46">
        <f>SUM(L541*100/19592688)</f>
        <v>94.34604378939736</v>
      </c>
    </row>
    <row r="542" spans="1:13" ht="22.5">
      <c r="A542" s="47" t="s">
        <v>13</v>
      </c>
      <c r="B542" s="48" t="s">
        <v>0</v>
      </c>
      <c r="C542" s="49" t="s">
        <v>34</v>
      </c>
      <c r="D542" s="50" t="s">
        <v>1</v>
      </c>
      <c r="E542" s="49" t="s">
        <v>84</v>
      </c>
      <c r="F542" s="50" t="s">
        <v>2</v>
      </c>
      <c r="G542" s="49" t="s">
        <v>38</v>
      </c>
      <c r="H542" s="50" t="s">
        <v>3</v>
      </c>
      <c r="I542" s="49" t="s">
        <v>37</v>
      </c>
      <c r="J542" s="50" t="s">
        <v>4</v>
      </c>
      <c r="K542" s="49" t="s">
        <v>36</v>
      </c>
      <c r="L542" s="50" t="s">
        <v>5</v>
      </c>
      <c r="M542" s="51" t="s">
        <v>35</v>
      </c>
    </row>
    <row r="543" spans="1:13" ht="34.5" thickBot="1">
      <c r="A543" s="52" t="s">
        <v>33</v>
      </c>
      <c r="B543" s="53">
        <v>16680624</v>
      </c>
      <c r="C543" s="54">
        <f>SUM(B543*100/B574)</f>
        <v>136.9000536500104</v>
      </c>
      <c r="D543" s="55">
        <v>30936502</v>
      </c>
      <c r="E543" s="54">
        <f>SUM(D543*100/C574)</f>
        <v>129.64646766463548</v>
      </c>
      <c r="F543" s="110">
        <v>51640393</v>
      </c>
      <c r="G543" s="111">
        <f>SUM(F543*100/D574)</f>
        <v>139.34947443466612</v>
      </c>
      <c r="H543" s="55">
        <v>70532583</v>
      </c>
      <c r="I543" s="54">
        <f>SUM(H543*100/E574)</f>
        <v>142.98655353255586</v>
      </c>
      <c r="J543" s="55">
        <v>90125251</v>
      </c>
      <c r="K543" s="54">
        <f>SUM(J543*100/F574)</f>
        <v>128.18052837025778</v>
      </c>
      <c r="L543" s="55">
        <v>108610177</v>
      </c>
      <c r="M543" s="58">
        <f>SUM(L543*100/G574)</f>
        <v>122.67304571488705</v>
      </c>
    </row>
    <row r="544" spans="1:13" ht="13.5" thickBo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</row>
    <row r="545" spans="1:13" ht="19.5" thickBot="1">
      <c r="A545" s="217">
        <v>2007</v>
      </c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9"/>
    </row>
    <row r="546" spans="1:13" ht="22.5">
      <c r="A546" s="34" t="s">
        <v>45</v>
      </c>
      <c r="B546" s="63" t="s">
        <v>61</v>
      </c>
      <c r="C546" s="36" t="s">
        <v>62</v>
      </c>
      <c r="D546" s="37" t="s">
        <v>63</v>
      </c>
      <c r="E546" s="36" t="s">
        <v>64</v>
      </c>
      <c r="F546" s="37" t="s">
        <v>65</v>
      </c>
      <c r="G546" s="36" t="s">
        <v>66</v>
      </c>
      <c r="H546" s="37" t="s">
        <v>67</v>
      </c>
      <c r="I546" s="36" t="s">
        <v>68</v>
      </c>
      <c r="J546" s="37" t="s">
        <v>69</v>
      </c>
      <c r="K546" s="36" t="s">
        <v>70</v>
      </c>
      <c r="L546" s="37" t="s">
        <v>71</v>
      </c>
      <c r="M546" s="38" t="s">
        <v>119</v>
      </c>
    </row>
    <row r="547" spans="1:13" ht="33.75">
      <c r="A547" s="39" t="s">
        <v>32</v>
      </c>
      <c r="B547" s="40">
        <v>18747034</v>
      </c>
      <c r="C547" s="41">
        <f>SUM(B547*100/L541)</f>
        <v>101.41795536536094</v>
      </c>
      <c r="D547" s="42">
        <f>SUM(D549-B549)</f>
        <v>19818402</v>
      </c>
      <c r="E547" s="41">
        <f>SUM(D547*100/B547)</f>
        <v>105.71486668237759</v>
      </c>
      <c r="F547" s="43">
        <f>SUM(F549-D549)</f>
        <v>21553642</v>
      </c>
      <c r="G547" s="64">
        <f>SUM(21553642*100/D547)</f>
        <v>108.75570088849747</v>
      </c>
      <c r="H547" s="45">
        <f>SUM(H549-F549)</f>
        <v>36396763</v>
      </c>
      <c r="I547" s="41">
        <f>SUM(H547*100/F547)</f>
        <v>168.86595314146908</v>
      </c>
      <c r="J547" s="42">
        <f>SUM(J549-H549)</f>
        <v>51870403</v>
      </c>
      <c r="K547" s="41">
        <f>SUM(J547*100/H547)</f>
        <v>142.51378068978278</v>
      </c>
      <c r="L547" s="42">
        <f>SUM(L549-J549)</f>
        <v>138416</v>
      </c>
      <c r="M547" s="46">
        <f>SUM(L547*100/J547)</f>
        <v>0.2668496714783573</v>
      </c>
    </row>
    <row r="548" spans="1:13" ht="22.5">
      <c r="A548" s="47" t="s">
        <v>13</v>
      </c>
      <c r="B548" s="48" t="s">
        <v>72</v>
      </c>
      <c r="C548" s="67" t="s">
        <v>122</v>
      </c>
      <c r="D548" s="50" t="s">
        <v>73</v>
      </c>
      <c r="E548" s="67" t="s">
        <v>81</v>
      </c>
      <c r="F548" s="50" t="s">
        <v>74</v>
      </c>
      <c r="G548" s="67" t="s">
        <v>82</v>
      </c>
      <c r="H548" s="50" t="s">
        <v>75</v>
      </c>
      <c r="I548" s="49" t="s">
        <v>76</v>
      </c>
      <c r="J548" s="50" t="s">
        <v>77</v>
      </c>
      <c r="K548" s="49" t="s">
        <v>78</v>
      </c>
      <c r="L548" s="50" t="s">
        <v>79</v>
      </c>
      <c r="M548" s="106" t="s">
        <v>80</v>
      </c>
    </row>
    <row r="549" spans="1:13" ht="34.5" thickBot="1">
      <c r="A549" s="52" t="s">
        <v>33</v>
      </c>
      <c r="B549" s="53">
        <v>127357211</v>
      </c>
      <c r="C549" s="54">
        <f>SUM(B549*100/A578)</f>
        <v>124.94237720910093</v>
      </c>
      <c r="D549" s="55">
        <v>147175613</v>
      </c>
      <c r="E549" s="54">
        <f>SUM(D549*100/B578)</f>
        <v>118.59159858472285</v>
      </c>
      <c r="F549" s="56">
        <v>168729255</v>
      </c>
      <c r="G549" s="54">
        <f>SUM(F549*100/C578)</f>
        <v>118.31186102293856</v>
      </c>
      <c r="H549" s="55">
        <v>205126018</v>
      </c>
      <c r="I549" s="54">
        <f>SUM(H549*100/D578)</f>
        <v>120.44580692808829</v>
      </c>
      <c r="J549" s="55">
        <v>256996421</v>
      </c>
      <c r="K549" s="54">
        <f>SUM(J549*100/E578)</f>
        <v>130.71839379139</v>
      </c>
      <c r="L549" s="55">
        <v>257134837</v>
      </c>
      <c r="M549" s="58">
        <f>SUM(L549*100/G578)</f>
        <v>111.17008793421829</v>
      </c>
    </row>
    <row r="561" spans="1:7" ht="12.75">
      <c r="A561" s="222" t="s">
        <v>20</v>
      </c>
      <c r="B561" s="222"/>
      <c r="C561" s="222"/>
      <c r="D561" s="222"/>
      <c r="E561" s="222"/>
      <c r="F561" s="222"/>
      <c r="G561" s="222"/>
    </row>
    <row r="562" spans="1:7" ht="12.75">
      <c r="A562" s="228">
        <v>2006</v>
      </c>
      <c r="B562" s="228" t="s">
        <v>14</v>
      </c>
      <c r="C562" s="228" t="s">
        <v>15</v>
      </c>
      <c r="D562" s="228" t="s">
        <v>16</v>
      </c>
      <c r="E562" s="228" t="s">
        <v>17</v>
      </c>
      <c r="F562" s="228" t="s">
        <v>18</v>
      </c>
      <c r="G562" s="228" t="s">
        <v>19</v>
      </c>
    </row>
    <row r="563" spans="1:7" ht="12.75">
      <c r="A563" s="229"/>
      <c r="B563" s="229"/>
      <c r="C563" s="229"/>
      <c r="D563" s="229"/>
      <c r="E563" s="229"/>
      <c r="F563" s="229"/>
      <c r="G563" s="229"/>
    </row>
    <row r="564" spans="1:7" ht="12.75">
      <c r="A564" s="226" t="s">
        <v>6</v>
      </c>
      <c r="B564" s="224">
        <v>4000000</v>
      </c>
      <c r="C564" s="224">
        <v>10997417</v>
      </c>
      <c r="D564" s="224">
        <v>18079628</v>
      </c>
      <c r="E564" s="224">
        <v>26964713</v>
      </c>
      <c r="F564" s="224">
        <v>33490347</v>
      </c>
      <c r="G564" s="224">
        <v>35423068</v>
      </c>
    </row>
    <row r="565" spans="1:7" ht="12.75">
      <c r="A565" s="227"/>
      <c r="B565" s="225"/>
      <c r="C565" s="225"/>
      <c r="D565" s="225"/>
      <c r="E565" s="225"/>
      <c r="F565" s="225"/>
      <c r="G565" s="225"/>
    </row>
    <row r="566" ht="12.75">
      <c r="I566" s="9"/>
    </row>
    <row r="567" spans="1:9" ht="25.5">
      <c r="A567" s="1" t="s">
        <v>21</v>
      </c>
      <c r="B567" s="1" t="s">
        <v>22</v>
      </c>
      <c r="C567" s="1" t="s">
        <v>23</v>
      </c>
      <c r="D567" s="1" t="s">
        <v>24</v>
      </c>
      <c r="E567" s="1" t="s">
        <v>25</v>
      </c>
      <c r="F567" s="1" t="s">
        <v>26</v>
      </c>
      <c r="G567" s="8" t="s">
        <v>27</v>
      </c>
      <c r="I567" s="14">
        <v>39052</v>
      </c>
    </row>
    <row r="568" spans="1:9" ht="12.75">
      <c r="A568" s="3">
        <v>38879792</v>
      </c>
      <c r="B568" s="26" t="s">
        <v>28</v>
      </c>
      <c r="C568" s="2">
        <v>51808262</v>
      </c>
      <c r="D568" s="3">
        <v>55274318</v>
      </c>
      <c r="E568" s="3">
        <v>59435170</v>
      </c>
      <c r="F568" s="2">
        <v>70667276</v>
      </c>
      <c r="G568" s="7">
        <v>70667276</v>
      </c>
      <c r="I568" s="12">
        <v>11232106</v>
      </c>
    </row>
    <row r="569" ht="12.75">
      <c r="I569" s="13"/>
    </row>
    <row r="570" ht="12.75">
      <c r="I570" s="10"/>
    </row>
    <row r="571" spans="1:9" ht="12.75">
      <c r="A571" s="222" t="s">
        <v>29</v>
      </c>
      <c r="B571" s="222"/>
      <c r="C571" s="222"/>
      <c r="D571" s="222"/>
      <c r="E571" s="222"/>
      <c r="F571" s="222"/>
      <c r="G571" s="222"/>
      <c r="I571" s="10"/>
    </row>
    <row r="572" spans="1:7" ht="12.75">
      <c r="A572" s="223">
        <v>2006</v>
      </c>
      <c r="B572" s="223" t="s">
        <v>14</v>
      </c>
      <c r="C572" s="223" t="s">
        <v>15</v>
      </c>
      <c r="D572" s="223" t="s">
        <v>16</v>
      </c>
      <c r="E572" s="223" t="s">
        <v>17</v>
      </c>
      <c r="F572" s="223" t="s">
        <v>18</v>
      </c>
      <c r="G572" s="223" t="s">
        <v>19</v>
      </c>
    </row>
    <row r="573" spans="1:7" ht="12.75">
      <c r="A573" s="223"/>
      <c r="B573" s="223"/>
      <c r="C573" s="223"/>
      <c r="D573" s="223"/>
      <c r="E573" s="223"/>
      <c r="F573" s="223"/>
      <c r="G573" s="223"/>
    </row>
    <row r="574" spans="1:7" ht="12.75">
      <c r="A574" s="221" t="s">
        <v>6</v>
      </c>
      <c r="B574" s="220">
        <v>12184527</v>
      </c>
      <c r="C574" s="220">
        <v>23862202</v>
      </c>
      <c r="D574" s="220">
        <v>37058190</v>
      </c>
      <c r="E574" s="220">
        <v>49328123</v>
      </c>
      <c r="F574" s="220">
        <v>70311187</v>
      </c>
      <c r="G574" s="220">
        <v>88536301</v>
      </c>
    </row>
    <row r="575" spans="1:7" ht="12.75">
      <c r="A575" s="221"/>
      <c r="B575" s="220"/>
      <c r="C575" s="220"/>
      <c r="D575" s="220"/>
      <c r="E575" s="220"/>
      <c r="F575" s="220"/>
      <c r="G575" s="220"/>
    </row>
    <row r="577" spans="1:9" ht="25.5">
      <c r="A577" s="1" t="s">
        <v>21</v>
      </c>
      <c r="B577" s="1" t="s">
        <v>22</v>
      </c>
      <c r="C577" s="1" t="s">
        <v>23</v>
      </c>
      <c r="D577" s="1" t="s">
        <v>24</v>
      </c>
      <c r="E577" s="1" t="s">
        <v>25</v>
      </c>
      <c r="F577" s="1" t="s">
        <v>26</v>
      </c>
      <c r="G577" s="8" t="s">
        <v>27</v>
      </c>
      <c r="I577" s="14">
        <v>39052</v>
      </c>
    </row>
    <row r="578" spans="1:9" ht="12.75">
      <c r="A578" s="4">
        <v>101932758</v>
      </c>
      <c r="B578" s="4">
        <v>124102900</v>
      </c>
      <c r="C578" s="4">
        <v>142613981</v>
      </c>
      <c r="D578" s="4">
        <v>170305653</v>
      </c>
      <c r="E578" s="4">
        <v>196603105</v>
      </c>
      <c r="F578" s="4">
        <v>231298582</v>
      </c>
      <c r="G578" s="16">
        <v>231298582</v>
      </c>
      <c r="I578" s="11">
        <v>34695477</v>
      </c>
    </row>
    <row r="579" ht="12.75">
      <c r="I579" s="15"/>
    </row>
    <row r="584" spans="1:11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</row>
  </sheetData>
  <sheetProtection/>
  <mergeCells count="398">
    <mergeCell ref="B30:B32"/>
    <mergeCell ref="D30:D32"/>
    <mergeCell ref="F30:F32"/>
    <mergeCell ref="H30:H32"/>
    <mergeCell ref="J30:J32"/>
    <mergeCell ref="L30:L32"/>
    <mergeCell ref="A36:M36"/>
    <mergeCell ref="A19:M19"/>
    <mergeCell ref="A20:M20"/>
    <mergeCell ref="B22:B24"/>
    <mergeCell ref="D22:D24"/>
    <mergeCell ref="F22:F24"/>
    <mergeCell ref="H22:H24"/>
    <mergeCell ref="J22:J24"/>
    <mergeCell ref="L22:L24"/>
    <mergeCell ref="A28:M28"/>
    <mergeCell ref="B13:B15"/>
    <mergeCell ref="D13:D15"/>
    <mergeCell ref="F13:F15"/>
    <mergeCell ref="H13:H15"/>
    <mergeCell ref="J13:J15"/>
    <mergeCell ref="L13:L15"/>
    <mergeCell ref="D5:D7"/>
    <mergeCell ref="F5:F7"/>
    <mergeCell ref="H5:H7"/>
    <mergeCell ref="J5:J7"/>
    <mergeCell ref="L5:L7"/>
    <mergeCell ref="A11:M11"/>
    <mergeCell ref="A62:M62"/>
    <mergeCell ref="B64:B66"/>
    <mergeCell ref="D64:D66"/>
    <mergeCell ref="F64:F66"/>
    <mergeCell ref="H64:H66"/>
    <mergeCell ref="J64:J66"/>
    <mergeCell ref="L64:L66"/>
    <mergeCell ref="A53:M53"/>
    <mergeCell ref="A54:M54"/>
    <mergeCell ref="B56:B58"/>
    <mergeCell ref="D56:D58"/>
    <mergeCell ref="F56:F58"/>
    <mergeCell ref="H56:H58"/>
    <mergeCell ref="J56:J58"/>
    <mergeCell ref="L56:L58"/>
    <mergeCell ref="A45:M45"/>
    <mergeCell ref="B47:B49"/>
    <mergeCell ref="D47:D49"/>
    <mergeCell ref="F47:F49"/>
    <mergeCell ref="H47:H49"/>
    <mergeCell ref="J47:J49"/>
    <mergeCell ref="L47:L49"/>
    <mergeCell ref="A2:M2"/>
    <mergeCell ref="A37:M37"/>
    <mergeCell ref="B39:B41"/>
    <mergeCell ref="D39:D41"/>
    <mergeCell ref="F39:F41"/>
    <mergeCell ref="H39:H41"/>
    <mergeCell ref="J39:J41"/>
    <mergeCell ref="L39:L41"/>
    <mergeCell ref="A3:M3"/>
    <mergeCell ref="B5:B7"/>
    <mergeCell ref="A143:M143"/>
    <mergeCell ref="A169:M169"/>
    <mergeCell ref="B171:B173"/>
    <mergeCell ref="D171:D173"/>
    <mergeCell ref="F171:F173"/>
    <mergeCell ref="H171:H173"/>
    <mergeCell ref="J171:J173"/>
    <mergeCell ref="L171:L173"/>
    <mergeCell ref="A160:M160"/>
    <mergeCell ref="A161:M161"/>
    <mergeCell ref="B163:B165"/>
    <mergeCell ref="D163:D165"/>
    <mergeCell ref="F163:F165"/>
    <mergeCell ref="H163:H165"/>
    <mergeCell ref="J163:J165"/>
    <mergeCell ref="L163:L165"/>
    <mergeCell ref="A152:M152"/>
    <mergeCell ref="B154:B156"/>
    <mergeCell ref="D154:D156"/>
    <mergeCell ref="F154:F156"/>
    <mergeCell ref="H154:H156"/>
    <mergeCell ref="J154:J156"/>
    <mergeCell ref="L154:L156"/>
    <mergeCell ref="A144:M144"/>
    <mergeCell ref="B146:B148"/>
    <mergeCell ref="D146:D148"/>
    <mergeCell ref="F146:F148"/>
    <mergeCell ref="H146:H148"/>
    <mergeCell ref="J146:J148"/>
    <mergeCell ref="L146:L148"/>
    <mergeCell ref="A240:M240"/>
    <mergeCell ref="B242:B244"/>
    <mergeCell ref="D242:D244"/>
    <mergeCell ref="F242:F244"/>
    <mergeCell ref="H242:H244"/>
    <mergeCell ref="J242:J244"/>
    <mergeCell ref="L242:L244"/>
    <mergeCell ref="A231:M231"/>
    <mergeCell ref="A232:M232"/>
    <mergeCell ref="B234:B236"/>
    <mergeCell ref="D234:D236"/>
    <mergeCell ref="F234:F236"/>
    <mergeCell ref="H234:H236"/>
    <mergeCell ref="J234:J236"/>
    <mergeCell ref="L234:L236"/>
    <mergeCell ref="A223:M223"/>
    <mergeCell ref="B225:B227"/>
    <mergeCell ref="D225:D227"/>
    <mergeCell ref="F225:F227"/>
    <mergeCell ref="H225:H227"/>
    <mergeCell ref="J225:J227"/>
    <mergeCell ref="L225:L227"/>
    <mergeCell ref="A214:M214"/>
    <mergeCell ref="A215:M215"/>
    <mergeCell ref="B217:B219"/>
    <mergeCell ref="D217:D219"/>
    <mergeCell ref="F217:F219"/>
    <mergeCell ref="H217:H219"/>
    <mergeCell ref="J217:J219"/>
    <mergeCell ref="L217:L219"/>
    <mergeCell ref="B366:B368"/>
    <mergeCell ref="D366:D368"/>
    <mergeCell ref="F366:F368"/>
    <mergeCell ref="H366:H368"/>
    <mergeCell ref="J366:J368"/>
    <mergeCell ref="L366:L368"/>
    <mergeCell ref="B383:B385"/>
    <mergeCell ref="D383:D385"/>
    <mergeCell ref="F383:F385"/>
    <mergeCell ref="H383:H385"/>
    <mergeCell ref="J383:J385"/>
    <mergeCell ref="L383:L385"/>
    <mergeCell ref="F375:F377"/>
    <mergeCell ref="H375:H377"/>
    <mergeCell ref="J375:J377"/>
    <mergeCell ref="L375:L377"/>
    <mergeCell ref="J358:J360"/>
    <mergeCell ref="L358:L360"/>
    <mergeCell ref="B375:B377"/>
    <mergeCell ref="D375:D377"/>
    <mergeCell ref="A455:M455"/>
    <mergeCell ref="A461:M461"/>
    <mergeCell ref="A441:M441"/>
    <mergeCell ref="A442:M442"/>
    <mergeCell ref="A448:M448"/>
    <mergeCell ref="A454:M454"/>
    <mergeCell ref="A416:M416"/>
    <mergeCell ref="A417:M417"/>
    <mergeCell ref="A481:M481"/>
    <mergeCell ref="A482:M482"/>
    <mergeCell ref="A488:M488"/>
    <mergeCell ref="A468:M468"/>
    <mergeCell ref="A469:M469"/>
    <mergeCell ref="A475:M475"/>
    <mergeCell ref="A213:M213"/>
    <mergeCell ref="A525:M525"/>
    <mergeCell ref="B562:B563"/>
    <mergeCell ref="C562:C563"/>
    <mergeCell ref="D562:D563"/>
    <mergeCell ref="E562:E563"/>
    <mergeCell ref="F562:F563"/>
    <mergeCell ref="G562:G563"/>
    <mergeCell ref="A562:A563"/>
    <mergeCell ref="A561:G561"/>
    <mergeCell ref="A531:M531"/>
    <mergeCell ref="D564:D565"/>
    <mergeCell ref="E564:E565"/>
    <mergeCell ref="G564:G565"/>
    <mergeCell ref="B564:B565"/>
    <mergeCell ref="C564:C565"/>
    <mergeCell ref="F564:F565"/>
    <mergeCell ref="A545:M545"/>
    <mergeCell ref="A564:A565"/>
    <mergeCell ref="A571:G571"/>
    <mergeCell ref="A572:A573"/>
    <mergeCell ref="B572:B573"/>
    <mergeCell ref="C572:C573"/>
    <mergeCell ref="D572:D573"/>
    <mergeCell ref="E572:E573"/>
    <mergeCell ref="F572:F573"/>
    <mergeCell ref="G572:G573"/>
    <mergeCell ref="E574:E575"/>
    <mergeCell ref="F574:F575"/>
    <mergeCell ref="G574:G575"/>
    <mergeCell ref="A524:M524"/>
    <mergeCell ref="A539:M539"/>
    <mergeCell ref="A538:M538"/>
    <mergeCell ref="A574:A575"/>
    <mergeCell ref="B574:B575"/>
    <mergeCell ref="C574:C575"/>
    <mergeCell ref="D574:D575"/>
    <mergeCell ref="A510:M510"/>
    <mergeCell ref="A516:M516"/>
    <mergeCell ref="A495:M495"/>
    <mergeCell ref="A496:M496"/>
    <mergeCell ref="A502:M502"/>
    <mergeCell ref="A509:M509"/>
    <mergeCell ref="A423:M423"/>
    <mergeCell ref="A429:M429"/>
    <mergeCell ref="A430:M430"/>
    <mergeCell ref="A436:M436"/>
    <mergeCell ref="A390:M390"/>
    <mergeCell ref="A391:M391"/>
    <mergeCell ref="A397:M397"/>
    <mergeCell ref="A403:M403"/>
    <mergeCell ref="A404:M404"/>
    <mergeCell ref="A410:M410"/>
    <mergeCell ref="A355:M355"/>
    <mergeCell ref="A356:M356"/>
    <mergeCell ref="A364:M364"/>
    <mergeCell ref="A372:M372"/>
    <mergeCell ref="A373:M373"/>
    <mergeCell ref="A381:M381"/>
    <mergeCell ref="B358:B360"/>
    <mergeCell ref="D358:D360"/>
    <mergeCell ref="F358:F360"/>
    <mergeCell ref="H358:H360"/>
    <mergeCell ref="A319:M319"/>
    <mergeCell ref="A320:M320"/>
    <mergeCell ref="B322:B324"/>
    <mergeCell ref="D322:D324"/>
    <mergeCell ref="F322:F324"/>
    <mergeCell ref="H322:H324"/>
    <mergeCell ref="J322:J324"/>
    <mergeCell ref="L322:L324"/>
    <mergeCell ref="A328:M328"/>
    <mergeCell ref="B330:B332"/>
    <mergeCell ref="D330:D332"/>
    <mergeCell ref="F330:F332"/>
    <mergeCell ref="H330:H332"/>
    <mergeCell ref="J330:J332"/>
    <mergeCell ref="L330:L332"/>
    <mergeCell ref="A336:M336"/>
    <mergeCell ref="A337:M337"/>
    <mergeCell ref="B339:B341"/>
    <mergeCell ref="D339:D341"/>
    <mergeCell ref="F339:F341"/>
    <mergeCell ref="H339:H341"/>
    <mergeCell ref="J339:J341"/>
    <mergeCell ref="L339:L341"/>
    <mergeCell ref="A345:M345"/>
    <mergeCell ref="B347:B349"/>
    <mergeCell ref="D347:D349"/>
    <mergeCell ref="F347:F349"/>
    <mergeCell ref="H347:H349"/>
    <mergeCell ref="J347:J349"/>
    <mergeCell ref="L347:L349"/>
    <mergeCell ref="A284:M284"/>
    <mergeCell ref="A285:M285"/>
    <mergeCell ref="B287:B289"/>
    <mergeCell ref="D287:D289"/>
    <mergeCell ref="F287:F289"/>
    <mergeCell ref="H287:H289"/>
    <mergeCell ref="J287:J289"/>
    <mergeCell ref="L287:L289"/>
    <mergeCell ref="A293:M293"/>
    <mergeCell ref="B295:B297"/>
    <mergeCell ref="D295:D297"/>
    <mergeCell ref="F295:F297"/>
    <mergeCell ref="H295:H297"/>
    <mergeCell ref="J295:J297"/>
    <mergeCell ref="L295:L297"/>
    <mergeCell ref="A301:M301"/>
    <mergeCell ref="A302:M302"/>
    <mergeCell ref="B304:B306"/>
    <mergeCell ref="D304:D306"/>
    <mergeCell ref="F304:F306"/>
    <mergeCell ref="H304:H306"/>
    <mergeCell ref="J304:J306"/>
    <mergeCell ref="L304:L306"/>
    <mergeCell ref="A310:M310"/>
    <mergeCell ref="B312:B314"/>
    <mergeCell ref="D312:D314"/>
    <mergeCell ref="F312:F314"/>
    <mergeCell ref="H312:H314"/>
    <mergeCell ref="J312:J314"/>
    <mergeCell ref="L312:L314"/>
    <mergeCell ref="A249:M249"/>
    <mergeCell ref="A250:M250"/>
    <mergeCell ref="B252:B254"/>
    <mergeCell ref="D252:D254"/>
    <mergeCell ref="F252:F254"/>
    <mergeCell ref="H252:H254"/>
    <mergeCell ref="J252:J254"/>
    <mergeCell ref="L252:L254"/>
    <mergeCell ref="A258:M258"/>
    <mergeCell ref="B260:B262"/>
    <mergeCell ref="D260:D262"/>
    <mergeCell ref="F260:F262"/>
    <mergeCell ref="H260:H262"/>
    <mergeCell ref="J260:J262"/>
    <mergeCell ref="L260:L262"/>
    <mergeCell ref="A266:M266"/>
    <mergeCell ref="A267:M267"/>
    <mergeCell ref="B269:B271"/>
    <mergeCell ref="D269:D271"/>
    <mergeCell ref="F269:F271"/>
    <mergeCell ref="H269:H271"/>
    <mergeCell ref="J269:J271"/>
    <mergeCell ref="L269:L271"/>
    <mergeCell ref="A275:M275"/>
    <mergeCell ref="B277:B279"/>
    <mergeCell ref="D277:D279"/>
    <mergeCell ref="F277:F279"/>
    <mergeCell ref="H277:H279"/>
    <mergeCell ref="J277:J279"/>
    <mergeCell ref="L277:L279"/>
    <mergeCell ref="A1:M1"/>
    <mergeCell ref="A178:M178"/>
    <mergeCell ref="A179:M179"/>
    <mergeCell ref="B181:B183"/>
    <mergeCell ref="D181:D183"/>
    <mergeCell ref="F181:F183"/>
    <mergeCell ref="H181:H183"/>
    <mergeCell ref="J181:J183"/>
    <mergeCell ref="L181:L183"/>
    <mergeCell ref="A72:M72"/>
    <mergeCell ref="A187:M187"/>
    <mergeCell ref="B189:B191"/>
    <mergeCell ref="D189:D191"/>
    <mergeCell ref="F189:F191"/>
    <mergeCell ref="H189:H191"/>
    <mergeCell ref="J189:J191"/>
    <mergeCell ref="L189:L191"/>
    <mergeCell ref="A195:M195"/>
    <mergeCell ref="A196:M196"/>
    <mergeCell ref="B198:B200"/>
    <mergeCell ref="D198:D200"/>
    <mergeCell ref="F198:F200"/>
    <mergeCell ref="H198:H200"/>
    <mergeCell ref="J198:J200"/>
    <mergeCell ref="L198:L200"/>
    <mergeCell ref="A204:M204"/>
    <mergeCell ref="B206:B208"/>
    <mergeCell ref="D206:D208"/>
    <mergeCell ref="F206:F208"/>
    <mergeCell ref="H206:H208"/>
    <mergeCell ref="J206:J208"/>
    <mergeCell ref="L206:L208"/>
    <mergeCell ref="A109:M109"/>
    <mergeCell ref="B111:B113"/>
    <mergeCell ref="D111:D113"/>
    <mergeCell ref="F111:F113"/>
    <mergeCell ref="H111:H113"/>
    <mergeCell ref="J111:J113"/>
    <mergeCell ref="L111:L113"/>
    <mergeCell ref="A117:M117"/>
    <mergeCell ref="B119:B121"/>
    <mergeCell ref="D119:D121"/>
    <mergeCell ref="F119:F121"/>
    <mergeCell ref="H119:H121"/>
    <mergeCell ref="J119:J121"/>
    <mergeCell ref="L119:L121"/>
    <mergeCell ref="A125:M125"/>
    <mergeCell ref="A126:M126"/>
    <mergeCell ref="B128:B130"/>
    <mergeCell ref="D128:D130"/>
    <mergeCell ref="F128:F130"/>
    <mergeCell ref="H128:H130"/>
    <mergeCell ref="J128:J130"/>
    <mergeCell ref="L128:L130"/>
    <mergeCell ref="A134:M134"/>
    <mergeCell ref="B136:B138"/>
    <mergeCell ref="D136:D138"/>
    <mergeCell ref="F136:F138"/>
    <mergeCell ref="H136:H138"/>
    <mergeCell ref="J136:J138"/>
    <mergeCell ref="L136:L138"/>
    <mergeCell ref="A73:M73"/>
    <mergeCell ref="B75:B77"/>
    <mergeCell ref="D75:D77"/>
    <mergeCell ref="F75:F77"/>
    <mergeCell ref="H75:H77"/>
    <mergeCell ref="J75:J77"/>
    <mergeCell ref="L75:L77"/>
    <mergeCell ref="A81:M81"/>
    <mergeCell ref="B83:B85"/>
    <mergeCell ref="D83:D85"/>
    <mergeCell ref="F83:F85"/>
    <mergeCell ref="H83:H85"/>
    <mergeCell ref="J83:J85"/>
    <mergeCell ref="L83:L85"/>
    <mergeCell ref="A108:M108"/>
    <mergeCell ref="A89:M89"/>
    <mergeCell ref="A90:M90"/>
    <mergeCell ref="B92:B94"/>
    <mergeCell ref="D92:D94"/>
    <mergeCell ref="F92:F94"/>
    <mergeCell ref="H92:H94"/>
    <mergeCell ref="J92:J94"/>
    <mergeCell ref="L92:L94"/>
    <mergeCell ref="A98:M98"/>
    <mergeCell ref="B100:B102"/>
    <mergeCell ref="D100:D102"/>
    <mergeCell ref="F100:F102"/>
    <mergeCell ref="H100:H102"/>
    <mergeCell ref="J100:J102"/>
    <mergeCell ref="L100:L102"/>
  </mergeCells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F1">
      <selection activeCell="W21" sqref="W21:W30"/>
    </sheetView>
  </sheetViews>
  <sheetFormatPr defaultColWidth="9.140625" defaultRowHeight="12.75"/>
  <cols>
    <col min="1" max="1" width="9.8515625" style="0" customWidth="1"/>
    <col min="2" max="2" width="14.00390625" style="0" bestFit="1" customWidth="1"/>
    <col min="3" max="3" width="14.28125" style="0" customWidth="1"/>
    <col min="4" max="4" width="14.8515625" style="0" customWidth="1"/>
    <col min="5" max="5" width="13.7109375" style="0" customWidth="1"/>
    <col min="6" max="6" width="14.28125" style="0" customWidth="1"/>
    <col min="7" max="7" width="14.00390625" style="0" bestFit="1" customWidth="1"/>
    <col min="8" max="8" width="14.140625" style="0" bestFit="1" customWidth="1"/>
    <col min="9" max="9" width="14.00390625" style="0" bestFit="1" customWidth="1"/>
    <col min="10" max="10" width="13.8515625" style="0" bestFit="1" customWidth="1"/>
    <col min="11" max="11" width="14.00390625" style="0" customWidth="1"/>
    <col min="12" max="12" width="14.140625" style="0" customWidth="1"/>
    <col min="13" max="13" width="14.8515625" style="0" customWidth="1"/>
    <col min="14" max="14" width="15.8515625" style="0" bestFit="1" customWidth="1"/>
    <col min="15" max="16" width="16.8515625" style="0" customWidth="1"/>
    <col min="17" max="17" width="15.8515625" style="0" bestFit="1" customWidth="1"/>
    <col min="18" max="20" width="15.8515625" style="0" customWidth="1"/>
    <col min="21" max="21" width="9.8515625" style="0" bestFit="1" customWidth="1"/>
    <col min="22" max="23" width="10.00390625" style="0" bestFit="1" customWidth="1"/>
    <col min="25" max="25" width="10.00390625" style="0" bestFit="1" customWidth="1"/>
  </cols>
  <sheetData>
    <row r="1" spans="1:10" ht="15" customHeight="1">
      <c r="A1" s="241" t="s">
        <v>30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242" t="s">
        <v>60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20" ht="18">
      <c r="A3" s="18" t="s">
        <v>46</v>
      </c>
      <c r="B3" s="22">
        <v>2004</v>
      </c>
      <c r="C3" s="22">
        <v>2005</v>
      </c>
      <c r="D3" s="22">
        <v>2006</v>
      </c>
      <c r="E3" s="22">
        <v>2007</v>
      </c>
      <c r="F3" s="22">
        <v>2008</v>
      </c>
      <c r="G3" s="22">
        <v>2009</v>
      </c>
      <c r="H3" s="22">
        <v>2010</v>
      </c>
      <c r="I3" s="22">
        <v>2011</v>
      </c>
      <c r="J3" s="22">
        <v>2012</v>
      </c>
      <c r="K3" s="22">
        <v>2014</v>
      </c>
      <c r="L3" s="22">
        <v>2015</v>
      </c>
      <c r="M3" s="22">
        <v>2016</v>
      </c>
      <c r="N3" s="22">
        <v>2017</v>
      </c>
      <c r="O3" s="22">
        <v>2018</v>
      </c>
      <c r="P3" s="22">
        <v>2019</v>
      </c>
      <c r="Q3" s="22">
        <v>2020</v>
      </c>
      <c r="R3" s="22">
        <v>2021</v>
      </c>
      <c r="S3" s="22">
        <v>2022</v>
      </c>
      <c r="T3" s="22" t="s">
        <v>883</v>
      </c>
    </row>
    <row r="4" spans="1:20" ht="15">
      <c r="A4" s="19" t="s">
        <v>47</v>
      </c>
      <c r="B4" s="23">
        <v>416724</v>
      </c>
      <c r="C4" s="23">
        <v>1994233</v>
      </c>
      <c r="D4" s="23">
        <v>4000000</v>
      </c>
      <c r="E4" s="23">
        <v>3119452</v>
      </c>
      <c r="F4" s="23">
        <v>2121077</v>
      </c>
      <c r="G4" s="23">
        <v>3677792</v>
      </c>
      <c r="H4" s="23">
        <v>1924859</v>
      </c>
      <c r="I4" s="23">
        <v>1139615</v>
      </c>
      <c r="J4" s="23">
        <v>2858389</v>
      </c>
      <c r="K4" s="23">
        <v>4145877</v>
      </c>
      <c r="L4" s="23">
        <v>2442596</v>
      </c>
      <c r="M4" s="23">
        <v>2629280</v>
      </c>
      <c r="N4" s="23">
        <v>3972426</v>
      </c>
      <c r="O4" s="23">
        <v>4044829</v>
      </c>
      <c r="P4" s="23">
        <v>7504471</v>
      </c>
      <c r="Q4" s="23">
        <v>6065923</v>
      </c>
      <c r="R4" s="23">
        <v>3916083</v>
      </c>
      <c r="S4" s="23">
        <v>7457363</v>
      </c>
      <c r="T4" s="23">
        <v>7224291</v>
      </c>
    </row>
    <row r="5" spans="1:20" ht="15">
      <c r="A5" s="19" t="s">
        <v>48</v>
      </c>
      <c r="B5" s="23">
        <v>450718</v>
      </c>
      <c r="C5" s="23">
        <v>2938400</v>
      </c>
      <c r="D5" s="23">
        <v>6997417</v>
      </c>
      <c r="E5" s="23">
        <v>4254451</v>
      </c>
      <c r="F5" s="23">
        <v>2365110</v>
      </c>
      <c r="G5" s="23">
        <v>2606627</v>
      </c>
      <c r="H5" s="23">
        <v>2697347</v>
      </c>
      <c r="I5" s="23">
        <v>1441140</v>
      </c>
      <c r="J5" s="23">
        <v>3105144</v>
      </c>
      <c r="K5" s="23">
        <v>2775337</v>
      </c>
      <c r="L5" s="23">
        <v>3045015</v>
      </c>
      <c r="M5" s="23">
        <v>2342721</v>
      </c>
      <c r="N5" s="23">
        <v>4549201</v>
      </c>
      <c r="O5" s="23">
        <v>5586015</v>
      </c>
      <c r="P5" s="23">
        <v>7600368</v>
      </c>
      <c r="Q5" s="23">
        <v>4203044</v>
      </c>
      <c r="R5" s="23">
        <v>4484744</v>
      </c>
      <c r="S5" s="23">
        <v>7140768</v>
      </c>
      <c r="T5" s="23">
        <v>8317798</v>
      </c>
    </row>
    <row r="6" spans="1:20" ht="15">
      <c r="A6" s="19" t="s">
        <v>49</v>
      </c>
      <c r="B6" s="23">
        <v>1080896</v>
      </c>
      <c r="C6" s="23">
        <v>5437842</v>
      </c>
      <c r="D6" s="23">
        <v>7082211</v>
      </c>
      <c r="E6" s="23">
        <v>4153752</v>
      </c>
      <c r="F6" s="23">
        <v>1279906</v>
      </c>
      <c r="G6" s="23">
        <v>4311254</v>
      </c>
      <c r="H6" s="23">
        <v>2865181</v>
      </c>
      <c r="I6" s="23">
        <v>4631950</v>
      </c>
      <c r="J6" s="23">
        <v>4414054</v>
      </c>
      <c r="K6" s="23">
        <v>3938545</v>
      </c>
      <c r="L6" s="23">
        <v>3297393</v>
      </c>
      <c r="M6" s="23">
        <v>3201911</v>
      </c>
      <c r="N6" s="23">
        <v>4928193</v>
      </c>
      <c r="O6" s="23">
        <v>5392671</v>
      </c>
      <c r="P6" s="23">
        <v>8568102</v>
      </c>
      <c r="Q6" s="23">
        <v>5482925</v>
      </c>
      <c r="R6" s="23">
        <v>5866808</v>
      </c>
      <c r="S6" s="23">
        <v>7568030</v>
      </c>
      <c r="T6" s="23">
        <v>9315702</v>
      </c>
    </row>
    <row r="7" spans="1:20" ht="15">
      <c r="A7" s="19" t="s">
        <v>50</v>
      </c>
      <c r="B7" s="23">
        <v>7473523</v>
      </c>
      <c r="C7" s="23">
        <v>3857010</v>
      </c>
      <c r="D7" s="23">
        <v>8885085</v>
      </c>
      <c r="E7" s="23">
        <v>3248831</v>
      </c>
      <c r="F7" s="23">
        <v>2216457</v>
      </c>
      <c r="G7" s="23">
        <v>1589521</v>
      </c>
      <c r="H7" s="23">
        <v>2348651</v>
      </c>
      <c r="I7" s="23">
        <v>2453310</v>
      </c>
      <c r="J7" s="23">
        <v>3017584</v>
      </c>
      <c r="K7" s="23">
        <v>3195981</v>
      </c>
      <c r="L7" s="23">
        <v>3156712</v>
      </c>
      <c r="M7" s="23">
        <v>1182891</v>
      </c>
      <c r="N7" s="23">
        <v>3443198</v>
      </c>
      <c r="O7" s="23">
        <v>4663309</v>
      </c>
      <c r="P7" s="23">
        <v>7715980</v>
      </c>
      <c r="Q7" s="23">
        <v>3363812</v>
      </c>
      <c r="R7" s="23">
        <v>5876110</v>
      </c>
      <c r="S7" s="23">
        <v>6177355</v>
      </c>
      <c r="T7" s="23">
        <v>5345649</v>
      </c>
    </row>
    <row r="8" spans="1:20" ht="15">
      <c r="A8" s="19" t="s">
        <v>51</v>
      </c>
      <c r="B8" s="23">
        <v>3575060</v>
      </c>
      <c r="C8" s="23">
        <v>8189614</v>
      </c>
      <c r="D8" s="23">
        <v>6525634</v>
      </c>
      <c r="E8" s="23">
        <v>4879424</v>
      </c>
      <c r="F8" s="23">
        <v>2954992</v>
      </c>
      <c r="G8" s="23">
        <v>4526523</v>
      </c>
      <c r="H8" s="23">
        <v>1631031</v>
      </c>
      <c r="I8" s="23">
        <v>3739047</v>
      </c>
      <c r="J8" s="23">
        <v>4248809</v>
      </c>
      <c r="K8" s="23">
        <v>3656496</v>
      </c>
      <c r="L8" s="23">
        <v>3700152</v>
      </c>
      <c r="M8" s="23">
        <v>6293966</v>
      </c>
      <c r="N8" s="23">
        <v>4758662</v>
      </c>
      <c r="O8" s="23">
        <v>6903257</v>
      </c>
      <c r="P8" s="23">
        <v>8758933</v>
      </c>
      <c r="Q8" s="23">
        <v>4395743</v>
      </c>
      <c r="R8" s="23">
        <v>7723088</v>
      </c>
      <c r="S8" s="23">
        <v>7250321</v>
      </c>
      <c r="T8" s="23">
        <v>4824322</v>
      </c>
    </row>
    <row r="9" spans="1:20" ht="15">
      <c r="A9" s="19" t="s">
        <v>52</v>
      </c>
      <c r="B9" s="23">
        <v>6301768</v>
      </c>
      <c r="C9" s="23">
        <v>8732992</v>
      </c>
      <c r="D9" s="23">
        <v>1932721</v>
      </c>
      <c r="E9" s="24">
        <v>3742440</v>
      </c>
      <c r="F9" s="24">
        <v>3294039</v>
      </c>
      <c r="G9" s="24">
        <v>3971417</v>
      </c>
      <c r="H9" s="24">
        <v>4099391</v>
      </c>
      <c r="I9" s="24">
        <v>2183742</v>
      </c>
      <c r="J9" s="24">
        <v>2437013</v>
      </c>
      <c r="K9" s="24">
        <v>2978570</v>
      </c>
      <c r="L9" s="24">
        <v>3556916</v>
      </c>
      <c r="M9" s="24">
        <v>3822410</v>
      </c>
      <c r="N9" s="24">
        <v>4691212</v>
      </c>
      <c r="O9" s="24">
        <v>6831652</v>
      </c>
      <c r="P9" s="24">
        <v>7269660</v>
      </c>
      <c r="Q9" s="24">
        <v>5895927</v>
      </c>
      <c r="R9" s="24">
        <v>8217605</v>
      </c>
      <c r="S9" s="24">
        <v>6321538</v>
      </c>
      <c r="T9" s="24">
        <v>5539806</v>
      </c>
    </row>
    <row r="10" spans="1:20" ht="15">
      <c r="A10" s="19" t="s">
        <v>53</v>
      </c>
      <c r="B10" s="23">
        <v>8160748</v>
      </c>
      <c r="C10" s="23">
        <v>8980361</v>
      </c>
      <c r="D10" s="23">
        <v>3456724</v>
      </c>
      <c r="E10" s="23">
        <v>4821778</v>
      </c>
      <c r="F10" s="23">
        <v>2897672</v>
      </c>
      <c r="G10" s="23">
        <v>2909284</v>
      </c>
      <c r="H10" s="23">
        <v>3534690</v>
      </c>
      <c r="I10" s="23">
        <v>4314358</v>
      </c>
      <c r="J10" s="23">
        <v>2788843</v>
      </c>
      <c r="K10" s="23">
        <v>3641149</v>
      </c>
      <c r="L10" s="23">
        <v>3823586</v>
      </c>
      <c r="M10" s="23">
        <v>3517163</v>
      </c>
      <c r="N10" s="23">
        <v>4146520</v>
      </c>
      <c r="O10" s="23">
        <v>5737882</v>
      </c>
      <c r="P10" s="23">
        <v>7774355</v>
      </c>
      <c r="Q10" s="23">
        <v>8172689</v>
      </c>
      <c r="R10" s="23">
        <v>8814975</v>
      </c>
      <c r="S10" s="23">
        <v>7346935</v>
      </c>
      <c r="T10" s="23">
        <v>5769837</v>
      </c>
    </row>
    <row r="11" spans="1:20" ht="15">
      <c r="A11" s="19" t="s">
        <v>54</v>
      </c>
      <c r="B11" s="23">
        <v>9450623</v>
      </c>
      <c r="C11" s="23">
        <v>4715290</v>
      </c>
      <c r="D11" s="23">
        <v>7334500</v>
      </c>
      <c r="E11" s="24">
        <v>7117834</v>
      </c>
      <c r="F11" s="24">
        <v>5373990</v>
      </c>
      <c r="G11" s="24">
        <v>2271981</v>
      </c>
      <c r="H11" s="24">
        <v>1009807</v>
      </c>
      <c r="I11" s="24">
        <v>2789073</v>
      </c>
      <c r="J11" s="24">
        <v>7692356</v>
      </c>
      <c r="K11" s="24">
        <v>3539244</v>
      </c>
      <c r="L11" s="24">
        <v>3833774</v>
      </c>
      <c r="M11" s="24">
        <v>4456151</v>
      </c>
      <c r="N11" s="24">
        <v>4659576</v>
      </c>
      <c r="O11" s="24">
        <v>9965728</v>
      </c>
      <c r="P11" s="24">
        <v>8084135</v>
      </c>
      <c r="Q11" s="24">
        <v>7705174</v>
      </c>
      <c r="R11" s="24">
        <v>7942878</v>
      </c>
      <c r="S11" s="24">
        <v>7052042</v>
      </c>
      <c r="T11" s="24">
        <v>6952240</v>
      </c>
    </row>
    <row r="12" spans="1:20" ht="15">
      <c r="A12" s="19" t="s">
        <v>55</v>
      </c>
      <c r="B12" s="23">
        <v>9535039</v>
      </c>
      <c r="C12" s="23">
        <v>5289044</v>
      </c>
      <c r="D12" s="23">
        <v>5593970</v>
      </c>
      <c r="E12" s="23">
        <v>6786555</v>
      </c>
      <c r="F12" s="23">
        <v>4053078</v>
      </c>
      <c r="G12" s="23">
        <v>5846061</v>
      </c>
      <c r="H12" s="23">
        <v>4936742</v>
      </c>
      <c r="I12" s="23">
        <v>3741669</v>
      </c>
      <c r="J12" s="23">
        <v>3220644</v>
      </c>
      <c r="K12" s="23">
        <v>3989505</v>
      </c>
      <c r="L12" s="23">
        <v>3608822</v>
      </c>
      <c r="M12" s="23">
        <v>4157178</v>
      </c>
      <c r="N12" s="23">
        <v>4113817</v>
      </c>
      <c r="O12" s="23">
        <v>8866783</v>
      </c>
      <c r="P12" s="23">
        <v>7448210</v>
      </c>
      <c r="Q12" s="23">
        <v>7877119</v>
      </c>
      <c r="R12" s="23">
        <v>8618104</v>
      </c>
      <c r="S12" s="23">
        <v>7580098</v>
      </c>
      <c r="T12" s="23">
        <v>5807239</v>
      </c>
    </row>
    <row r="13" spans="1:20" ht="15">
      <c r="A13" s="19" t="s">
        <v>56</v>
      </c>
      <c r="B13" s="23">
        <v>6983634</v>
      </c>
      <c r="C13" s="23">
        <v>11651329</v>
      </c>
      <c r="D13" s="23">
        <v>3466056</v>
      </c>
      <c r="E13" s="23">
        <v>7991038</v>
      </c>
      <c r="F13" s="23">
        <v>3105723</v>
      </c>
      <c r="G13" s="23">
        <v>3070730</v>
      </c>
      <c r="H13" s="23">
        <v>4238299</v>
      </c>
      <c r="I13" s="23">
        <v>3416021</v>
      </c>
      <c r="J13" s="23">
        <v>5186961</v>
      </c>
      <c r="K13" s="23">
        <v>3962474</v>
      </c>
      <c r="L13" s="23">
        <v>3614131</v>
      </c>
      <c r="M13" s="23">
        <v>4678677</v>
      </c>
      <c r="N13" s="23">
        <v>6855087</v>
      </c>
      <c r="O13" s="23">
        <v>7887384</v>
      </c>
      <c r="P13" s="23">
        <v>6945374</v>
      </c>
      <c r="Q13" s="23">
        <v>7409101</v>
      </c>
      <c r="R13" s="23">
        <v>8117029</v>
      </c>
      <c r="S13" s="23">
        <v>8563816</v>
      </c>
      <c r="T13" s="23">
        <v>4863833</v>
      </c>
    </row>
    <row r="14" spans="1:20" ht="15">
      <c r="A14" s="19" t="s">
        <v>57</v>
      </c>
      <c r="B14" s="23">
        <v>6595171</v>
      </c>
      <c r="C14" s="23">
        <v>4042388</v>
      </c>
      <c r="D14" s="23">
        <v>4160852</v>
      </c>
      <c r="E14" s="23">
        <v>2618366</v>
      </c>
      <c r="F14" s="23">
        <v>3141594</v>
      </c>
      <c r="G14" s="23">
        <v>3864676</v>
      </c>
      <c r="H14" s="23">
        <v>3561610</v>
      </c>
      <c r="I14" s="23">
        <v>4550092</v>
      </c>
      <c r="J14" s="23">
        <v>3901832</v>
      </c>
      <c r="K14" s="23">
        <v>3181649</v>
      </c>
      <c r="L14" s="23">
        <v>3482827</v>
      </c>
      <c r="M14" s="23">
        <v>5666698</v>
      </c>
      <c r="N14" s="23">
        <v>6327756</v>
      </c>
      <c r="O14" s="23">
        <v>7771641</v>
      </c>
      <c r="P14" s="23">
        <v>7199997</v>
      </c>
      <c r="Q14" s="23">
        <v>6226039</v>
      </c>
      <c r="R14" s="23">
        <v>8224534</v>
      </c>
      <c r="S14" s="23">
        <v>8534389</v>
      </c>
      <c r="T14" s="23"/>
    </row>
    <row r="15" spans="1:20" ht="15">
      <c r="A15" s="19" t="s">
        <v>58</v>
      </c>
      <c r="B15" s="23">
        <v>21384473</v>
      </c>
      <c r="C15" s="23">
        <v>4907355</v>
      </c>
      <c r="D15" s="23">
        <v>11232105</v>
      </c>
      <c r="E15" s="23">
        <v>9385157</v>
      </c>
      <c r="F15" s="29">
        <v>5271701</v>
      </c>
      <c r="G15" s="23">
        <v>4820649</v>
      </c>
      <c r="H15" s="23">
        <v>5161364</v>
      </c>
      <c r="I15" s="23">
        <v>5816506</v>
      </c>
      <c r="J15" s="23">
        <v>7936837</v>
      </c>
      <c r="K15" s="23">
        <v>3843675</v>
      </c>
      <c r="L15" s="23">
        <v>4777534</v>
      </c>
      <c r="M15" s="23">
        <v>6916502</v>
      </c>
      <c r="N15" s="23">
        <v>9379815</v>
      </c>
      <c r="O15" s="23">
        <v>6748387</v>
      </c>
      <c r="P15" s="23">
        <v>5929927</v>
      </c>
      <c r="Q15" s="23">
        <v>5746289</v>
      </c>
      <c r="R15" s="23">
        <v>7474762</v>
      </c>
      <c r="S15" s="23">
        <v>6983537</v>
      </c>
      <c r="T15" s="23"/>
    </row>
    <row r="16" spans="1:20" ht="12.75">
      <c r="A16" s="20" t="s">
        <v>59</v>
      </c>
      <c r="B16" s="21">
        <f aca="true" t="shared" si="0" ref="B16:G16">SUM(B4:B15)</f>
        <v>81408377</v>
      </c>
      <c r="C16" s="21">
        <f t="shared" si="0"/>
        <v>70735858</v>
      </c>
      <c r="D16" s="21">
        <f t="shared" si="0"/>
        <v>70667275</v>
      </c>
      <c r="E16" s="21">
        <f t="shared" si="0"/>
        <v>62119078</v>
      </c>
      <c r="F16" s="21">
        <f t="shared" si="0"/>
        <v>38075339</v>
      </c>
      <c r="G16" s="21">
        <f t="shared" si="0"/>
        <v>43466515</v>
      </c>
      <c r="H16" s="21">
        <f>SUM(H4:H15)</f>
        <v>38008972</v>
      </c>
      <c r="I16" s="21">
        <f>SUM(I4:I15)</f>
        <v>40216523</v>
      </c>
      <c r="J16" s="21">
        <f>SUM(J4:J15)</f>
        <v>50808466</v>
      </c>
      <c r="K16" s="21">
        <v>42848502</v>
      </c>
      <c r="L16" s="21">
        <v>42339458</v>
      </c>
      <c r="M16" s="21">
        <v>48865548</v>
      </c>
      <c r="N16" s="21">
        <v>61825463</v>
      </c>
      <c r="O16" s="21">
        <v>80399538</v>
      </c>
      <c r="P16" s="21">
        <v>90799512</v>
      </c>
      <c r="Q16" s="21">
        <v>72543785</v>
      </c>
      <c r="R16" s="21">
        <v>85276720</v>
      </c>
      <c r="S16" s="21">
        <f>SUM(S4:S15)</f>
        <v>87976192</v>
      </c>
      <c r="T16" s="21">
        <f>SUM(T4:T15)</f>
        <v>63960717</v>
      </c>
    </row>
    <row r="17" spans="1:5" ht="15">
      <c r="A17" s="17"/>
      <c r="B17" s="17"/>
      <c r="C17" s="17"/>
      <c r="D17" s="17"/>
      <c r="E17" s="17"/>
    </row>
    <row r="18" spans="1:10" ht="15" customHeight="1">
      <c r="A18" s="241" t="s">
        <v>31</v>
      </c>
      <c r="B18" s="241"/>
      <c r="C18" s="241"/>
      <c r="D18" s="241"/>
      <c r="E18" s="241"/>
      <c r="F18" s="241"/>
      <c r="G18" s="241"/>
      <c r="H18" s="241"/>
      <c r="I18" s="241"/>
      <c r="J18" s="241"/>
    </row>
    <row r="19" spans="1:10" ht="15">
      <c r="A19" s="242" t="s">
        <v>60</v>
      </c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20" ht="21" customHeight="1">
      <c r="A20" s="18" t="s">
        <v>46</v>
      </c>
      <c r="B20" s="22">
        <v>2004</v>
      </c>
      <c r="C20" s="22">
        <v>2005</v>
      </c>
      <c r="D20" s="22">
        <v>2006</v>
      </c>
      <c r="E20" s="22">
        <v>2007</v>
      </c>
      <c r="F20" s="22">
        <v>2008</v>
      </c>
      <c r="G20" s="22">
        <v>2009</v>
      </c>
      <c r="H20" s="22">
        <v>2010</v>
      </c>
      <c r="I20" s="22">
        <v>2011</v>
      </c>
      <c r="J20" s="22">
        <v>2012</v>
      </c>
      <c r="K20" s="22">
        <v>2014</v>
      </c>
      <c r="L20" s="22">
        <v>2015</v>
      </c>
      <c r="M20" s="22">
        <v>2016</v>
      </c>
      <c r="N20" s="22">
        <v>2017</v>
      </c>
      <c r="O20" s="22">
        <v>2018</v>
      </c>
      <c r="P20" s="22">
        <v>2019</v>
      </c>
      <c r="Q20" s="22">
        <v>2020</v>
      </c>
      <c r="R20" s="22">
        <v>2021</v>
      </c>
      <c r="S20" s="22">
        <v>2022</v>
      </c>
      <c r="T20" s="22" t="s">
        <v>883</v>
      </c>
    </row>
    <row r="21" spans="1:23" ht="15">
      <c r="A21" s="19" t="s">
        <v>47</v>
      </c>
      <c r="B21" s="23">
        <v>5175299</v>
      </c>
      <c r="C21" s="23">
        <v>10560032</v>
      </c>
      <c r="D21" s="23">
        <v>12184527</v>
      </c>
      <c r="E21" s="23">
        <v>16680624</v>
      </c>
      <c r="F21" s="23">
        <v>19533380</v>
      </c>
      <c r="G21" s="23">
        <v>17150621</v>
      </c>
      <c r="H21" s="23">
        <v>21708558</v>
      </c>
      <c r="I21" s="23">
        <v>18815682</v>
      </c>
      <c r="J21" s="23">
        <v>31699087</v>
      </c>
      <c r="K21" s="23">
        <v>48765959</v>
      </c>
      <c r="L21" s="23">
        <v>63445012</v>
      </c>
      <c r="M21" s="23">
        <v>71621422</v>
      </c>
      <c r="N21" s="23">
        <v>65888642</v>
      </c>
      <c r="O21" s="23">
        <v>87978840</v>
      </c>
      <c r="P21" s="23">
        <v>135793880</v>
      </c>
      <c r="Q21" s="23">
        <v>131447945</v>
      </c>
      <c r="R21" s="23">
        <v>136043095</v>
      </c>
      <c r="S21" s="23">
        <v>134975695</v>
      </c>
      <c r="T21" s="23">
        <v>148897235</v>
      </c>
      <c r="W21">
        <f>T21/1000000</f>
        <v>148.897235</v>
      </c>
    </row>
    <row r="22" spans="1:23" ht="15">
      <c r="A22" s="19" t="s">
        <v>48</v>
      </c>
      <c r="B22" s="23">
        <v>4211130</v>
      </c>
      <c r="C22" s="23">
        <v>9934153</v>
      </c>
      <c r="D22" s="23">
        <v>11677675</v>
      </c>
      <c r="E22" s="23">
        <v>14255878</v>
      </c>
      <c r="F22" s="23">
        <v>22763583</v>
      </c>
      <c r="G22" s="23">
        <v>20192315</v>
      </c>
      <c r="H22" s="23">
        <v>26377330</v>
      </c>
      <c r="I22" s="23">
        <v>36443549</v>
      </c>
      <c r="J22" s="23">
        <v>43166997</v>
      </c>
      <c r="K22" s="23">
        <v>50773386</v>
      </c>
      <c r="L22" s="23">
        <v>64651431</v>
      </c>
      <c r="M22" s="23">
        <v>78919329</v>
      </c>
      <c r="N22" s="23">
        <v>90703249</v>
      </c>
      <c r="O22" s="23">
        <v>99602200</v>
      </c>
      <c r="P22" s="23">
        <v>124457539</v>
      </c>
      <c r="Q22" s="23">
        <v>127528213</v>
      </c>
      <c r="R22" s="23">
        <v>120317996</v>
      </c>
      <c r="S22" s="23">
        <v>128022124</v>
      </c>
      <c r="T22" s="23">
        <v>147117788</v>
      </c>
      <c r="W22">
        <f aca="true" t="shared" si="1" ref="W22:W30">T22/1000000</f>
        <v>147.117788</v>
      </c>
    </row>
    <row r="23" spans="1:23" ht="15">
      <c r="A23" s="19" t="s">
        <v>49</v>
      </c>
      <c r="B23" s="23">
        <v>4876705</v>
      </c>
      <c r="C23" s="23">
        <v>15140797</v>
      </c>
      <c r="D23" s="23">
        <v>13195988</v>
      </c>
      <c r="E23" s="23">
        <v>20703891</v>
      </c>
      <c r="F23" s="28">
        <v>21945853</v>
      </c>
      <c r="G23" s="23">
        <v>20506006</v>
      </c>
      <c r="H23" s="23">
        <v>33023803</v>
      </c>
      <c r="I23" s="23">
        <v>33391354</v>
      </c>
      <c r="J23" s="23">
        <v>47701128</v>
      </c>
      <c r="K23" s="23">
        <v>56368498</v>
      </c>
      <c r="L23" s="23">
        <v>75307536</v>
      </c>
      <c r="M23" s="23">
        <v>82340478</v>
      </c>
      <c r="N23" s="23">
        <v>87972793</v>
      </c>
      <c r="O23" s="23">
        <v>111960640</v>
      </c>
      <c r="P23" s="23">
        <v>135939346</v>
      </c>
      <c r="Q23" s="23">
        <v>134106419</v>
      </c>
      <c r="R23" s="23">
        <v>147041841</v>
      </c>
      <c r="S23" s="23">
        <v>153169187</v>
      </c>
      <c r="T23" s="23">
        <v>159979558</v>
      </c>
      <c r="W23">
        <f t="shared" si="1"/>
        <v>159.979558</v>
      </c>
    </row>
    <row r="24" spans="1:23" ht="15">
      <c r="A24" s="19" t="s">
        <v>50</v>
      </c>
      <c r="B24" s="23">
        <v>4144240</v>
      </c>
      <c r="C24" s="23">
        <v>9073526</v>
      </c>
      <c r="D24" s="23">
        <v>12269933</v>
      </c>
      <c r="E24" s="23">
        <v>18892190</v>
      </c>
      <c r="F24" s="23">
        <v>22307663</v>
      </c>
      <c r="G24" s="23">
        <v>20939566</v>
      </c>
      <c r="H24" s="23">
        <v>36325150</v>
      </c>
      <c r="I24" s="23">
        <v>33150275</v>
      </c>
      <c r="J24" s="23">
        <v>38831779</v>
      </c>
      <c r="K24" s="23">
        <v>73749069</v>
      </c>
      <c r="L24" s="23">
        <v>73252087</v>
      </c>
      <c r="M24" s="23">
        <v>90385590</v>
      </c>
      <c r="N24" s="23">
        <v>95528111</v>
      </c>
      <c r="O24" s="23">
        <v>107716534</v>
      </c>
      <c r="P24" s="23">
        <v>136849418</v>
      </c>
      <c r="Q24" s="23">
        <v>118050474</v>
      </c>
      <c r="R24" s="23">
        <v>128181268</v>
      </c>
      <c r="S24" s="23">
        <v>146660822</v>
      </c>
      <c r="T24" s="23">
        <v>144002720</v>
      </c>
      <c r="W24">
        <f t="shared" si="1"/>
        <v>144.00272</v>
      </c>
    </row>
    <row r="25" spans="1:23" ht="15">
      <c r="A25" s="19" t="s">
        <v>51</v>
      </c>
      <c r="B25" s="23">
        <v>10670351</v>
      </c>
      <c r="C25" s="23">
        <v>16572397</v>
      </c>
      <c r="D25" s="23">
        <v>20983064</v>
      </c>
      <c r="E25" s="23">
        <v>19592668</v>
      </c>
      <c r="F25" s="23">
        <v>21596640</v>
      </c>
      <c r="G25" s="23">
        <v>24612608</v>
      </c>
      <c r="H25" s="23">
        <v>32235101</v>
      </c>
      <c r="I25" s="23">
        <v>35905126</v>
      </c>
      <c r="J25" s="23">
        <v>48253646</v>
      </c>
      <c r="K25" s="23">
        <v>67018944</v>
      </c>
      <c r="L25" s="23">
        <v>72421135</v>
      </c>
      <c r="M25" s="23">
        <v>53083803</v>
      </c>
      <c r="N25" s="23">
        <v>97530355</v>
      </c>
      <c r="O25" s="23">
        <v>129200096</v>
      </c>
      <c r="P25" s="23">
        <v>139760483</v>
      </c>
      <c r="Q25" s="23">
        <v>131205480</v>
      </c>
      <c r="R25" s="23">
        <v>117915620</v>
      </c>
      <c r="S25" s="23">
        <v>157160798</v>
      </c>
      <c r="T25" s="23">
        <v>166490170</v>
      </c>
      <c r="W25">
        <f t="shared" si="1"/>
        <v>166.49017</v>
      </c>
    </row>
    <row r="26" spans="1:23" ht="15">
      <c r="A26" s="19" t="s">
        <v>52</v>
      </c>
      <c r="B26" s="23">
        <v>9446846</v>
      </c>
      <c r="C26" s="23">
        <v>13323909</v>
      </c>
      <c r="D26" s="23">
        <v>18225114</v>
      </c>
      <c r="E26" s="23">
        <v>18484926</v>
      </c>
      <c r="F26" s="24">
        <v>21967406</v>
      </c>
      <c r="G26" s="24">
        <v>32700164</v>
      </c>
      <c r="H26" s="24">
        <v>37501038</v>
      </c>
      <c r="I26" s="24">
        <v>38221224</v>
      </c>
      <c r="J26" s="24">
        <v>47154703</v>
      </c>
      <c r="K26" s="24">
        <v>58208677</v>
      </c>
      <c r="L26" s="24">
        <v>72676968</v>
      </c>
      <c r="M26" s="24">
        <v>85064471</v>
      </c>
      <c r="N26" s="24">
        <v>106804496</v>
      </c>
      <c r="O26" s="24">
        <v>110393647</v>
      </c>
      <c r="P26" s="24">
        <v>123998842</v>
      </c>
      <c r="Q26" s="24">
        <v>136299231</v>
      </c>
      <c r="R26" s="24">
        <v>128349358</v>
      </c>
      <c r="S26" s="24">
        <v>151895614</v>
      </c>
      <c r="T26" s="24">
        <v>161079106</v>
      </c>
      <c r="W26">
        <f t="shared" si="1"/>
        <v>161.079106</v>
      </c>
    </row>
    <row r="27" spans="1:23" ht="15">
      <c r="A27" s="19" t="s">
        <v>53</v>
      </c>
      <c r="B27" s="23">
        <v>8441514</v>
      </c>
      <c r="C27" s="23">
        <v>13973192</v>
      </c>
      <c r="D27" s="23">
        <v>13396457</v>
      </c>
      <c r="E27" s="23">
        <v>18747034</v>
      </c>
      <c r="F27" s="23">
        <v>23314490</v>
      </c>
      <c r="G27" s="23">
        <v>26215294</v>
      </c>
      <c r="H27" s="23">
        <v>33344308</v>
      </c>
      <c r="I27" s="23">
        <v>39787429</v>
      </c>
      <c r="J27" s="23">
        <v>40540549</v>
      </c>
      <c r="K27" s="23">
        <v>63592873</v>
      </c>
      <c r="L27" s="23">
        <v>71585946</v>
      </c>
      <c r="M27" s="23">
        <v>75639164</v>
      </c>
      <c r="N27" s="23">
        <v>86682873</v>
      </c>
      <c r="O27" s="23">
        <v>114002058</v>
      </c>
      <c r="P27" s="23">
        <v>133152213</v>
      </c>
      <c r="Q27" s="23">
        <v>135930121</v>
      </c>
      <c r="R27" s="23">
        <v>120613927</v>
      </c>
      <c r="S27" s="23">
        <v>144729878</v>
      </c>
      <c r="T27" s="23">
        <v>153912553</v>
      </c>
      <c r="W27">
        <f t="shared" si="1"/>
        <v>153.912553</v>
      </c>
    </row>
    <row r="28" spans="1:23" ht="15">
      <c r="A28" s="19" t="s">
        <v>54</v>
      </c>
      <c r="B28" s="23">
        <v>10547050</v>
      </c>
      <c r="C28" s="23">
        <v>14985377</v>
      </c>
      <c r="D28" s="23">
        <v>22170142</v>
      </c>
      <c r="E28" s="28">
        <v>19818402</v>
      </c>
      <c r="F28" s="24">
        <v>23402904</v>
      </c>
      <c r="G28" s="24">
        <v>24633205</v>
      </c>
      <c r="H28" s="24">
        <v>31209037</v>
      </c>
      <c r="I28" s="24">
        <v>40156280</v>
      </c>
      <c r="J28" s="24">
        <v>44953152</v>
      </c>
      <c r="K28" s="24">
        <v>56555392</v>
      </c>
      <c r="L28" s="24">
        <v>68830163</v>
      </c>
      <c r="M28" s="24">
        <v>77267492</v>
      </c>
      <c r="N28" s="24">
        <v>108014884</v>
      </c>
      <c r="O28" s="24">
        <v>127031205</v>
      </c>
      <c r="P28" s="24">
        <v>126118941</v>
      </c>
      <c r="Q28" s="24">
        <v>129262961</v>
      </c>
      <c r="R28" s="24">
        <v>124076993</v>
      </c>
      <c r="S28" s="24">
        <v>154448163</v>
      </c>
      <c r="T28" s="24">
        <v>152008746</v>
      </c>
      <c r="W28">
        <f t="shared" si="1"/>
        <v>152.008746</v>
      </c>
    </row>
    <row r="29" spans="1:23" ht="15">
      <c r="A29" s="19" t="s">
        <v>55</v>
      </c>
      <c r="B29" s="23">
        <v>11761359</v>
      </c>
      <c r="C29" s="23">
        <v>16696059</v>
      </c>
      <c r="D29" s="23">
        <v>18511081</v>
      </c>
      <c r="E29" s="23">
        <v>21553642</v>
      </c>
      <c r="F29" s="23">
        <v>21068231</v>
      </c>
      <c r="G29" s="23">
        <v>34615002</v>
      </c>
      <c r="H29" s="23">
        <v>41550183</v>
      </c>
      <c r="I29" s="23">
        <v>44842465</v>
      </c>
      <c r="J29" s="23">
        <v>51333212</v>
      </c>
      <c r="K29" s="23">
        <v>72027365</v>
      </c>
      <c r="L29" s="23">
        <v>75737687</v>
      </c>
      <c r="M29" s="23">
        <v>98996967</v>
      </c>
      <c r="N29" s="23">
        <v>105467788</v>
      </c>
      <c r="O29" s="23">
        <v>125689962</v>
      </c>
      <c r="P29" s="23">
        <v>134909368</v>
      </c>
      <c r="Q29" s="23">
        <v>149710000</v>
      </c>
      <c r="R29" s="23">
        <v>157074789</v>
      </c>
      <c r="S29" s="23">
        <v>163288307</v>
      </c>
      <c r="T29" s="23">
        <v>159442780</v>
      </c>
      <c r="W29">
        <f t="shared" si="1"/>
        <v>159.44278</v>
      </c>
    </row>
    <row r="30" spans="1:23" ht="15">
      <c r="A30" s="19" t="s">
        <v>56</v>
      </c>
      <c r="B30" s="23">
        <v>15231398</v>
      </c>
      <c r="C30" s="23">
        <v>19227467</v>
      </c>
      <c r="D30" s="23">
        <v>27691672</v>
      </c>
      <c r="E30" s="23">
        <v>36396763</v>
      </c>
      <c r="F30" s="23">
        <v>25499828</v>
      </c>
      <c r="G30" s="23">
        <v>29699411</v>
      </c>
      <c r="H30" s="23">
        <v>37175605</v>
      </c>
      <c r="I30" s="23">
        <v>47486977</v>
      </c>
      <c r="J30" s="23">
        <v>56157669</v>
      </c>
      <c r="K30" s="23">
        <v>80694510</v>
      </c>
      <c r="L30" s="23">
        <v>86565770</v>
      </c>
      <c r="M30" s="23">
        <v>93332946</v>
      </c>
      <c r="N30" s="23">
        <v>109185872</v>
      </c>
      <c r="O30" s="23">
        <v>123233405</v>
      </c>
      <c r="P30" s="23">
        <v>145030250</v>
      </c>
      <c r="Q30" s="23">
        <v>160223020</v>
      </c>
      <c r="R30" s="23">
        <v>163251529</v>
      </c>
      <c r="S30" s="23">
        <v>163640675</v>
      </c>
      <c r="T30" s="23">
        <v>168694851</v>
      </c>
      <c r="W30">
        <f t="shared" si="1"/>
        <v>168.694851</v>
      </c>
    </row>
    <row r="31" spans="1:20" ht="15">
      <c r="A31" s="19" t="s">
        <v>57</v>
      </c>
      <c r="B31" s="23">
        <v>15289055</v>
      </c>
      <c r="C31" s="23">
        <v>34930390</v>
      </c>
      <c r="D31" s="23">
        <v>26297452</v>
      </c>
      <c r="E31" s="23">
        <v>51870403</v>
      </c>
      <c r="F31" s="23">
        <v>25391566</v>
      </c>
      <c r="G31" s="23">
        <v>36754030</v>
      </c>
      <c r="H31" s="23">
        <v>46323294</v>
      </c>
      <c r="I31" s="23">
        <v>46317341</v>
      </c>
      <c r="J31" s="23">
        <v>59069379</v>
      </c>
      <c r="K31" s="23">
        <v>73109625</v>
      </c>
      <c r="L31" s="23">
        <v>86823306</v>
      </c>
      <c r="M31" s="23">
        <v>153261628</v>
      </c>
      <c r="N31" s="23">
        <v>100646874</v>
      </c>
      <c r="O31" s="23">
        <v>137618715</v>
      </c>
      <c r="P31" s="23">
        <v>136567421</v>
      </c>
      <c r="Q31" s="23">
        <v>143404952</v>
      </c>
      <c r="R31" s="23">
        <v>149203889</v>
      </c>
      <c r="S31" s="23">
        <v>159221345</v>
      </c>
      <c r="T31" s="23"/>
    </row>
    <row r="32" spans="1:20" ht="15">
      <c r="A32" s="19" t="s">
        <v>58</v>
      </c>
      <c r="B32" s="23">
        <v>30776426</v>
      </c>
      <c r="C32" s="23">
        <v>18739350</v>
      </c>
      <c r="D32" s="23">
        <v>34695477</v>
      </c>
      <c r="E32" s="23">
        <v>138416</v>
      </c>
      <c r="F32" s="23">
        <v>48680372</v>
      </c>
      <c r="G32" s="23">
        <v>48512273</v>
      </c>
      <c r="H32" s="23">
        <v>74641907</v>
      </c>
      <c r="I32" s="23">
        <v>65021042</v>
      </c>
      <c r="J32" s="23">
        <v>64701012</v>
      </c>
      <c r="K32" s="23">
        <v>65435563</v>
      </c>
      <c r="L32" s="23">
        <v>112958583</v>
      </c>
      <c r="M32" s="23">
        <v>95646073</v>
      </c>
      <c r="N32" s="23">
        <v>184649475</v>
      </c>
      <c r="O32" s="23">
        <v>161652134</v>
      </c>
      <c r="P32" s="23">
        <v>117697577</v>
      </c>
      <c r="Q32" s="23">
        <v>134160949</v>
      </c>
      <c r="R32" s="23">
        <v>142372426</v>
      </c>
      <c r="S32" s="23">
        <v>150057915</v>
      </c>
      <c r="T32" s="23"/>
    </row>
    <row r="33" spans="1:20" ht="12.75">
      <c r="A33" s="20" t="s">
        <v>59</v>
      </c>
      <c r="B33" s="21">
        <f aca="true" t="shared" si="2" ref="B33:H33">SUM(B21:B32)</f>
        <v>130571373</v>
      </c>
      <c r="C33" s="21">
        <f t="shared" si="2"/>
        <v>193156649</v>
      </c>
      <c r="D33" s="21">
        <f t="shared" si="2"/>
        <v>231298582</v>
      </c>
      <c r="E33" s="21">
        <f t="shared" si="2"/>
        <v>257134837</v>
      </c>
      <c r="F33" s="21">
        <f t="shared" si="2"/>
        <v>297471916</v>
      </c>
      <c r="G33" s="21">
        <f t="shared" si="2"/>
        <v>336530495</v>
      </c>
      <c r="H33" s="21">
        <f t="shared" si="2"/>
        <v>451415314</v>
      </c>
      <c r="I33" s="21">
        <f>SUM(I21:I32)</f>
        <v>479538744</v>
      </c>
      <c r="J33" s="21">
        <f>SUM(J21:J32)</f>
        <v>573562313</v>
      </c>
      <c r="K33" s="21">
        <v>766299861</v>
      </c>
      <c r="L33" s="21">
        <v>924255624</v>
      </c>
      <c r="M33" s="21">
        <v>1055559363</v>
      </c>
      <c r="N33" s="21">
        <v>1239075412</v>
      </c>
      <c r="O33" s="21">
        <v>1436079436</v>
      </c>
      <c r="P33" s="21">
        <v>1590275278</v>
      </c>
      <c r="Q33" s="21">
        <v>1631329765</v>
      </c>
      <c r="R33" s="21">
        <v>1634442731</v>
      </c>
      <c r="S33" s="21">
        <f>SUM(S20:S32)</f>
        <v>1807272545</v>
      </c>
      <c r="T33" s="21">
        <f>SUM(T21:T32)</f>
        <v>1561625507</v>
      </c>
    </row>
    <row r="34" spans="1:5" ht="15">
      <c r="A34" s="17"/>
      <c r="B34" s="17"/>
      <c r="C34" s="17"/>
      <c r="D34" s="17"/>
      <c r="E34" s="17"/>
    </row>
    <row r="36" ht="12.75">
      <c r="B36" s="114" t="s">
        <v>724</v>
      </c>
    </row>
  </sheetData>
  <sheetProtection/>
  <mergeCells count="4">
    <mergeCell ref="A18:J18"/>
    <mergeCell ref="A19:J19"/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3"/>
  <sheetViews>
    <sheetView zoomScalePageLayoutView="0" workbookViewId="0" topLeftCell="A28">
      <selection activeCell="E51" sqref="E51:E53"/>
    </sheetView>
  </sheetViews>
  <sheetFormatPr defaultColWidth="9.140625" defaultRowHeight="12.75"/>
  <cols>
    <col min="1" max="1" width="12.7109375" style="0" bestFit="1" customWidth="1"/>
    <col min="2" max="2" width="18.7109375" style="0" bestFit="1" customWidth="1"/>
    <col min="3" max="3" width="15.421875" style="0" bestFit="1" customWidth="1"/>
    <col min="4" max="4" width="17.57421875" style="0" customWidth="1"/>
    <col min="5" max="5" width="15.421875" style="0" bestFit="1" customWidth="1"/>
    <col min="6" max="7" width="13.421875" style="0" bestFit="1" customWidth="1"/>
    <col min="8" max="8" width="16.140625" style="0" customWidth="1"/>
    <col min="9" max="9" width="12.7109375" style="0" bestFit="1" customWidth="1"/>
    <col min="10" max="10" width="18.7109375" style="0" bestFit="1" customWidth="1"/>
    <col min="11" max="11" width="13.421875" style="0" bestFit="1" customWidth="1"/>
    <col min="12" max="12" width="16.7109375" style="0" customWidth="1"/>
    <col min="13" max="15" width="13.421875" style="0" bestFit="1" customWidth="1"/>
    <col min="16" max="16" width="16.140625" style="0" customWidth="1"/>
    <col min="17" max="17" width="12.7109375" style="0" bestFit="1" customWidth="1"/>
    <col min="18" max="18" width="18.7109375" style="0" bestFit="1" customWidth="1"/>
    <col min="19" max="19" width="12.28125" style="0" bestFit="1" customWidth="1"/>
    <col min="20" max="20" width="19.57421875" style="0" customWidth="1"/>
    <col min="21" max="23" width="13.421875" style="0" bestFit="1" customWidth="1"/>
    <col min="24" max="24" width="16.140625" style="0" customWidth="1"/>
    <col min="25" max="25" width="12.7109375" style="0" bestFit="1" customWidth="1"/>
    <col min="26" max="27" width="14.28125" style="0" bestFit="1" customWidth="1"/>
    <col min="28" max="28" width="15.421875" style="0" customWidth="1"/>
    <col min="29" max="31" width="15.421875" style="0" bestFit="1" customWidth="1"/>
    <col min="32" max="32" width="16.140625" style="0" customWidth="1"/>
    <col min="33" max="33" width="12.7109375" style="0" bestFit="1" customWidth="1"/>
    <col min="34" max="36" width="14.28125" style="0" bestFit="1" customWidth="1"/>
    <col min="37" max="39" width="15.421875" style="0" bestFit="1" customWidth="1"/>
  </cols>
  <sheetData>
    <row r="1" spans="2:39" ht="18.75">
      <c r="B1" s="163" t="s">
        <v>777</v>
      </c>
      <c r="C1" s="161"/>
      <c r="D1" s="161"/>
      <c r="J1" s="163" t="s">
        <v>777</v>
      </c>
      <c r="K1" s="161"/>
      <c r="L1" s="161"/>
      <c r="R1" s="163" t="s">
        <v>777</v>
      </c>
      <c r="S1" s="161"/>
      <c r="T1" s="161"/>
      <c r="AG1" s="247" t="s">
        <v>722</v>
      </c>
      <c r="AH1" s="247"/>
      <c r="AI1" s="247"/>
      <c r="AJ1" s="247"/>
      <c r="AK1" s="247"/>
      <c r="AL1" s="247"/>
      <c r="AM1" s="247"/>
    </row>
    <row r="2" spans="1:39" ht="15.75" customHeight="1">
      <c r="A2" s="244" t="s">
        <v>30</v>
      </c>
      <c r="B2" s="244"/>
      <c r="C2" s="244"/>
      <c r="D2" s="244"/>
      <c r="E2" s="244"/>
      <c r="F2" s="244"/>
      <c r="G2" s="244"/>
      <c r="I2" s="244" t="s">
        <v>30</v>
      </c>
      <c r="J2" s="244"/>
      <c r="K2" s="244"/>
      <c r="L2" s="244"/>
      <c r="M2" s="244"/>
      <c r="N2" s="244"/>
      <c r="O2" s="244"/>
      <c r="Q2" s="244" t="s">
        <v>30</v>
      </c>
      <c r="R2" s="244"/>
      <c r="S2" s="244"/>
      <c r="T2" s="244"/>
      <c r="U2" s="244"/>
      <c r="V2" s="244"/>
      <c r="W2" s="244"/>
      <c r="Y2" s="244" t="s">
        <v>30</v>
      </c>
      <c r="Z2" s="244"/>
      <c r="AA2" s="244"/>
      <c r="AB2" s="244"/>
      <c r="AC2" s="244"/>
      <c r="AD2" s="244"/>
      <c r="AE2" s="244"/>
      <c r="AG2" s="244" t="s">
        <v>30</v>
      </c>
      <c r="AH2" s="244"/>
      <c r="AI2" s="244"/>
      <c r="AJ2" s="244"/>
      <c r="AK2" s="244"/>
      <c r="AL2" s="244"/>
      <c r="AM2" s="244"/>
    </row>
    <row r="3" spans="1:33" s="108" customFormat="1" ht="16.5" thickBot="1">
      <c r="A3" s="141" t="s">
        <v>704</v>
      </c>
      <c r="I3" s="141" t="s">
        <v>704</v>
      </c>
      <c r="Q3" s="141" t="s">
        <v>704</v>
      </c>
      <c r="Y3" s="141" t="s">
        <v>704</v>
      </c>
      <c r="AG3" s="141" t="s">
        <v>704</v>
      </c>
    </row>
    <row r="4" spans="1:39" ht="20.25" thickBot="1" thickTop="1">
      <c r="A4" s="121">
        <v>2023</v>
      </c>
      <c r="B4" s="122" t="s">
        <v>47</v>
      </c>
      <c r="C4" s="122" t="s">
        <v>705</v>
      </c>
      <c r="D4" s="122" t="s">
        <v>706</v>
      </c>
      <c r="E4" s="122" t="s">
        <v>707</v>
      </c>
      <c r="F4" s="122" t="s">
        <v>708</v>
      </c>
      <c r="G4" s="123" t="s">
        <v>709</v>
      </c>
      <c r="I4" s="121">
        <v>2022</v>
      </c>
      <c r="J4" s="122" t="s">
        <v>47</v>
      </c>
      <c r="K4" s="122" t="s">
        <v>705</v>
      </c>
      <c r="L4" s="122" t="s">
        <v>706</v>
      </c>
      <c r="M4" s="122" t="s">
        <v>707</v>
      </c>
      <c r="N4" s="122" t="s">
        <v>708</v>
      </c>
      <c r="O4" s="123" t="s">
        <v>709</v>
      </c>
      <c r="Q4" s="121">
        <v>2021</v>
      </c>
      <c r="R4" s="122" t="s">
        <v>47</v>
      </c>
      <c r="S4" s="122" t="s">
        <v>705</v>
      </c>
      <c r="T4" s="122" t="s">
        <v>706</v>
      </c>
      <c r="U4" s="122" t="s">
        <v>707</v>
      </c>
      <c r="V4" s="122" t="s">
        <v>708</v>
      </c>
      <c r="W4" s="123" t="s">
        <v>709</v>
      </c>
      <c r="Y4" s="121" t="s">
        <v>779</v>
      </c>
      <c r="Z4" s="122" t="s">
        <v>47</v>
      </c>
      <c r="AA4" s="122" t="s">
        <v>705</v>
      </c>
      <c r="AB4" s="122" t="s">
        <v>706</v>
      </c>
      <c r="AC4" s="122" t="s">
        <v>707</v>
      </c>
      <c r="AD4" s="122" t="s">
        <v>708</v>
      </c>
      <c r="AE4" s="123" t="s">
        <v>709</v>
      </c>
      <c r="AG4" s="121">
        <v>2019</v>
      </c>
      <c r="AH4" s="122" t="s">
        <v>47</v>
      </c>
      <c r="AI4" s="122" t="s">
        <v>705</v>
      </c>
      <c r="AJ4" s="122" t="s">
        <v>706</v>
      </c>
      <c r="AK4" s="122" t="s">
        <v>707</v>
      </c>
      <c r="AL4" s="122" t="s">
        <v>708</v>
      </c>
      <c r="AM4" s="123" t="s">
        <v>709</v>
      </c>
    </row>
    <row r="5" spans="1:39" ht="17.25" thickBot="1" thickTop="1">
      <c r="A5" s="131" t="s">
        <v>710</v>
      </c>
      <c r="B5" s="194">
        <f>E68</f>
        <v>92247591</v>
      </c>
      <c r="C5" s="195">
        <f aca="true" t="shared" si="0" ref="C5:G7">B5+F68</f>
        <v>199246642</v>
      </c>
      <c r="D5" s="195">
        <f t="shared" si="0"/>
        <v>322319139</v>
      </c>
      <c r="E5" s="195">
        <f t="shared" si="0"/>
        <v>399152149</v>
      </c>
      <c r="F5" s="195">
        <f t="shared" si="0"/>
        <v>474523400</v>
      </c>
      <c r="G5" s="195">
        <f t="shared" si="0"/>
        <v>548118148</v>
      </c>
      <c r="I5" s="131" t="s">
        <v>710</v>
      </c>
      <c r="J5" s="170">
        <v>70766336</v>
      </c>
      <c r="K5" s="170">
        <v>152065019</v>
      </c>
      <c r="L5" s="170">
        <v>239676363</v>
      </c>
      <c r="M5" s="171">
        <v>310484232</v>
      </c>
      <c r="N5" s="171">
        <v>393085996</v>
      </c>
      <c r="O5" s="171">
        <v>469438485</v>
      </c>
      <c r="Q5" s="131" t="s">
        <v>710</v>
      </c>
      <c r="R5" s="170">
        <v>33191688</v>
      </c>
      <c r="S5" s="170">
        <v>73736130</v>
      </c>
      <c r="T5" s="170">
        <v>120819630</v>
      </c>
      <c r="U5" s="171">
        <v>166311148</v>
      </c>
      <c r="V5" s="171">
        <v>228334937</v>
      </c>
      <c r="W5" s="171">
        <v>305402970</v>
      </c>
      <c r="Y5" s="164" t="s">
        <v>710</v>
      </c>
      <c r="Z5" s="130">
        <v>42591999</v>
      </c>
      <c r="AA5" s="130">
        <v>78940668</v>
      </c>
      <c r="AB5" s="130">
        <v>121804293</v>
      </c>
      <c r="AC5" s="130">
        <v>141655688</v>
      </c>
      <c r="AD5" s="130">
        <v>174647822</v>
      </c>
      <c r="AE5" s="130">
        <v>216922645</v>
      </c>
      <c r="AG5" s="124" t="s">
        <v>710</v>
      </c>
      <c r="AH5" s="119">
        <v>56649383</v>
      </c>
      <c r="AI5" s="119">
        <v>114304591</v>
      </c>
      <c r="AJ5" s="119">
        <v>176729996</v>
      </c>
      <c r="AK5" s="120">
        <v>237890854</v>
      </c>
      <c r="AL5" s="119">
        <v>303480849</v>
      </c>
      <c r="AM5" s="125">
        <v>356432290</v>
      </c>
    </row>
    <row r="6" spans="1:39" ht="17.25" thickBot="1" thickTop="1">
      <c r="A6" s="124" t="s">
        <v>711</v>
      </c>
      <c r="B6" s="194">
        <f>E69</f>
        <v>20990604</v>
      </c>
      <c r="C6" s="195">
        <f t="shared" si="0"/>
        <v>45689149</v>
      </c>
      <c r="D6" s="195">
        <f t="shared" si="0"/>
        <v>73425662</v>
      </c>
      <c r="E6" s="195">
        <f t="shared" si="0"/>
        <v>91101831</v>
      </c>
      <c r="F6" s="195">
        <f t="shared" si="0"/>
        <v>108943712</v>
      </c>
      <c r="G6" s="195">
        <f t="shared" si="0"/>
        <v>126646244</v>
      </c>
      <c r="I6" s="124" t="s">
        <v>711</v>
      </c>
      <c r="J6" s="172">
        <v>17266822</v>
      </c>
      <c r="K6" s="172">
        <v>37627129</v>
      </c>
      <c r="L6" s="172">
        <v>59819575</v>
      </c>
      <c r="M6" s="172">
        <v>76374305</v>
      </c>
      <c r="N6" s="172">
        <v>95715353</v>
      </c>
      <c r="O6" s="172">
        <v>112958868</v>
      </c>
      <c r="Q6" s="124" t="s">
        <v>711</v>
      </c>
      <c r="R6" s="172">
        <v>8990410</v>
      </c>
      <c r="S6" s="172">
        <v>19859355</v>
      </c>
      <c r="T6" s="172">
        <v>32486682</v>
      </c>
      <c r="U6" s="172">
        <v>44121942</v>
      </c>
      <c r="V6" s="172">
        <v>60465492</v>
      </c>
      <c r="W6" s="172">
        <v>81245825</v>
      </c>
      <c r="Y6" s="165" t="s">
        <v>711</v>
      </c>
      <c r="Z6" s="120">
        <v>11120062</v>
      </c>
      <c r="AA6" s="120">
        <v>20634923</v>
      </c>
      <c r="AB6" s="120">
        <v>31471115</v>
      </c>
      <c r="AC6" s="120">
        <v>36342739</v>
      </c>
      <c r="AD6" s="120">
        <v>44247702</v>
      </c>
      <c r="AE6" s="120">
        <v>54405280</v>
      </c>
      <c r="AG6" s="124" t="s">
        <v>711</v>
      </c>
      <c r="AH6" s="119">
        <v>15058655</v>
      </c>
      <c r="AI6" s="119">
        <v>30332745</v>
      </c>
      <c r="AJ6" s="119">
        <v>46665556</v>
      </c>
      <c r="AK6" s="119">
        <v>62859775</v>
      </c>
      <c r="AL6" s="119">
        <v>80221689</v>
      </c>
      <c r="AM6" s="125">
        <v>93932556</v>
      </c>
    </row>
    <row r="7" spans="1:39" ht="17.25" thickBot="1" thickTop="1">
      <c r="A7" s="126" t="s">
        <v>712</v>
      </c>
      <c r="B7" s="194">
        <f>E70</f>
        <v>19775263</v>
      </c>
      <c r="C7" s="195">
        <f t="shared" si="0"/>
        <v>42497020</v>
      </c>
      <c r="D7" s="195">
        <f t="shared" si="0"/>
        <v>68356386</v>
      </c>
      <c r="E7" s="195">
        <f t="shared" si="0"/>
        <v>84742875</v>
      </c>
      <c r="F7" s="195">
        <f t="shared" si="0"/>
        <v>101029499</v>
      </c>
      <c r="G7" s="195">
        <f t="shared" si="0"/>
        <v>117455802</v>
      </c>
      <c r="I7" s="126" t="s">
        <v>712</v>
      </c>
      <c r="J7" s="173">
        <v>15302811</v>
      </c>
      <c r="K7" s="173">
        <v>33257871</v>
      </c>
      <c r="L7" s="173">
        <v>52763468</v>
      </c>
      <c r="M7" s="173">
        <v>67817437</v>
      </c>
      <c r="N7" s="173">
        <v>85659913</v>
      </c>
      <c r="O7" s="173">
        <v>102069925</v>
      </c>
      <c r="Q7" s="126" t="s">
        <v>712</v>
      </c>
      <c r="R7" s="173">
        <v>7372817</v>
      </c>
      <c r="S7" s="173">
        <v>16335491</v>
      </c>
      <c r="T7" s="173">
        <v>26798960</v>
      </c>
      <c r="U7" s="173">
        <v>36630077</v>
      </c>
      <c r="V7" s="173">
        <v>50241638</v>
      </c>
      <c r="W7" s="173">
        <v>67252195</v>
      </c>
      <c r="Y7" s="166" t="s">
        <v>712</v>
      </c>
      <c r="Z7" s="136">
        <v>9987796</v>
      </c>
      <c r="AA7" s="136">
        <v>18566660</v>
      </c>
      <c r="AB7" s="136">
        <v>28597461</v>
      </c>
      <c r="AC7" s="136">
        <v>33027986</v>
      </c>
      <c r="AD7" s="136">
        <v>40306361</v>
      </c>
      <c r="AE7" s="136">
        <v>49589376</v>
      </c>
      <c r="AG7" s="126" t="s">
        <v>712</v>
      </c>
      <c r="AH7" s="127">
        <v>13221629</v>
      </c>
      <c r="AI7" s="127">
        <v>26671437</v>
      </c>
      <c r="AJ7" s="127">
        <v>41064722</v>
      </c>
      <c r="AK7" s="127">
        <v>55333297</v>
      </c>
      <c r="AL7" s="127">
        <v>70676021</v>
      </c>
      <c r="AM7" s="128">
        <v>82962278</v>
      </c>
    </row>
    <row r="8" spans="25:33" ht="22.5" customHeight="1" thickTop="1">
      <c r="Y8" s="245" t="s">
        <v>780</v>
      </c>
      <c r="Z8" s="245"/>
      <c r="AA8" s="114"/>
      <c r="AB8" s="114"/>
      <c r="AC8" s="114"/>
      <c r="AD8" s="114"/>
      <c r="AE8" s="114"/>
      <c r="AG8" s="118"/>
    </row>
    <row r="9" spans="25:33" ht="19.5" thickBot="1">
      <c r="Y9" s="114"/>
      <c r="Z9" s="114"/>
      <c r="AA9" s="114"/>
      <c r="AB9" s="114"/>
      <c r="AC9" s="114"/>
      <c r="AD9" s="114"/>
      <c r="AE9" s="114"/>
      <c r="AG9" s="118"/>
    </row>
    <row r="10" spans="1:39" ht="20.25" thickBot="1" thickTop="1">
      <c r="A10" s="121">
        <v>2023</v>
      </c>
      <c r="B10" s="122" t="s">
        <v>713</v>
      </c>
      <c r="C10" s="122" t="s">
        <v>714</v>
      </c>
      <c r="D10" s="122" t="s">
        <v>715</v>
      </c>
      <c r="E10" s="122" t="s">
        <v>716</v>
      </c>
      <c r="F10" s="122" t="s">
        <v>717</v>
      </c>
      <c r="G10" s="123" t="s">
        <v>718</v>
      </c>
      <c r="I10" s="121">
        <v>2022</v>
      </c>
      <c r="J10" s="122" t="s">
        <v>713</v>
      </c>
      <c r="K10" s="122" t="s">
        <v>714</v>
      </c>
      <c r="L10" s="122" t="s">
        <v>715</v>
      </c>
      <c r="M10" s="122" t="s">
        <v>716</v>
      </c>
      <c r="N10" s="122" t="s">
        <v>717</v>
      </c>
      <c r="O10" s="123" t="s">
        <v>718</v>
      </c>
      <c r="Q10" s="121">
        <v>2021</v>
      </c>
      <c r="R10" s="122" t="s">
        <v>713</v>
      </c>
      <c r="S10" s="122" t="s">
        <v>714</v>
      </c>
      <c r="T10" s="122" t="s">
        <v>715</v>
      </c>
      <c r="U10" s="122" t="s">
        <v>716</v>
      </c>
      <c r="V10" s="122" t="s">
        <v>717</v>
      </c>
      <c r="W10" s="123" t="s">
        <v>718</v>
      </c>
      <c r="Y10" s="167" t="s">
        <v>779</v>
      </c>
      <c r="Z10" s="168" t="s">
        <v>713</v>
      </c>
      <c r="AA10" s="168" t="s">
        <v>714</v>
      </c>
      <c r="AB10" s="168" t="s">
        <v>715</v>
      </c>
      <c r="AC10" s="168" t="s">
        <v>716</v>
      </c>
      <c r="AD10" s="168" t="s">
        <v>717</v>
      </c>
      <c r="AE10" s="169" t="s">
        <v>718</v>
      </c>
      <c r="AG10" s="121">
        <v>2019</v>
      </c>
      <c r="AH10" s="122" t="s">
        <v>713</v>
      </c>
      <c r="AI10" s="122" t="s">
        <v>714</v>
      </c>
      <c r="AJ10" s="122" t="s">
        <v>715</v>
      </c>
      <c r="AK10" s="122" t="s">
        <v>716</v>
      </c>
      <c r="AL10" s="122" t="s">
        <v>717</v>
      </c>
      <c r="AM10" s="123" t="s">
        <v>718</v>
      </c>
    </row>
    <row r="11" spans="1:39" ht="17.25" thickBot="1" thickTop="1">
      <c r="A11" s="124" t="s">
        <v>710</v>
      </c>
      <c r="B11" s="195">
        <f>G5+E74</f>
        <v>634301364</v>
      </c>
      <c r="C11" s="195">
        <f aca="true" t="shared" si="1" ref="C11:D13">B11+F74</f>
        <v>720065506</v>
      </c>
      <c r="D11" s="195">
        <f t="shared" si="1"/>
        <v>790505957</v>
      </c>
      <c r="E11" s="175"/>
      <c r="F11" s="175"/>
      <c r="G11" s="174"/>
      <c r="I11" s="124" t="s">
        <v>710</v>
      </c>
      <c r="J11" s="172">
        <v>568457912</v>
      </c>
      <c r="K11" s="172">
        <v>660907727</v>
      </c>
      <c r="L11" s="172">
        <v>763125293</v>
      </c>
      <c r="M11" s="175">
        <v>875736101</v>
      </c>
      <c r="N11" s="175">
        <v>984656358</v>
      </c>
      <c r="O11" s="174">
        <v>1073607646</v>
      </c>
      <c r="Q11" s="124" t="s">
        <v>710</v>
      </c>
      <c r="R11" s="172">
        <v>389298396</v>
      </c>
      <c r="S11" s="172">
        <v>464828775</v>
      </c>
      <c r="T11" s="172">
        <v>541326057</v>
      </c>
      <c r="U11" s="175">
        <v>615456508</v>
      </c>
      <c r="V11" s="175">
        <v>690996800</v>
      </c>
      <c r="W11" s="174">
        <v>762996795</v>
      </c>
      <c r="Y11" s="165" t="s">
        <v>710</v>
      </c>
      <c r="Z11" s="120">
        <v>273168370</v>
      </c>
      <c r="AA11" s="120">
        <v>329616323</v>
      </c>
      <c r="AB11" s="120">
        <v>382768861</v>
      </c>
      <c r="AC11" s="120">
        <v>436267906</v>
      </c>
      <c r="AD11" s="120">
        <v>480773212</v>
      </c>
      <c r="AE11" s="135">
        <v>525539182</v>
      </c>
      <c r="AG11" s="124" t="s">
        <v>710</v>
      </c>
      <c r="AH11" s="119">
        <v>407746728</v>
      </c>
      <c r="AI11" s="119">
        <v>468670727</v>
      </c>
      <c r="AJ11" s="119">
        <v>523175531</v>
      </c>
      <c r="AK11" s="119">
        <v>575259356</v>
      </c>
      <c r="AL11" s="120">
        <v>627051024</v>
      </c>
      <c r="AM11" s="125">
        <v>670901081</v>
      </c>
    </row>
    <row r="12" spans="1:39" ht="17.25" thickBot="1" thickTop="1">
      <c r="A12" s="124" t="s">
        <v>711</v>
      </c>
      <c r="B12" s="195">
        <f>G6+E75</f>
        <v>147848572</v>
      </c>
      <c r="C12" s="195">
        <f t="shared" si="1"/>
        <v>169499629</v>
      </c>
      <c r="D12" s="195">
        <f t="shared" si="1"/>
        <v>186498629</v>
      </c>
      <c r="E12" s="175"/>
      <c r="F12" s="175"/>
      <c r="G12" s="174"/>
      <c r="I12" s="124" t="s">
        <v>711</v>
      </c>
      <c r="J12" s="172">
        <v>135291725</v>
      </c>
      <c r="K12" s="172">
        <v>155163177</v>
      </c>
      <c r="L12" s="172">
        <v>176445647</v>
      </c>
      <c r="M12" s="175">
        <v>199945885</v>
      </c>
      <c r="N12" s="175">
        <v>222223596</v>
      </c>
      <c r="O12" s="174">
        <v>241781929</v>
      </c>
      <c r="Q12" s="124" t="s">
        <v>711</v>
      </c>
      <c r="R12" s="172">
        <v>103394679</v>
      </c>
      <c r="S12" s="172">
        <v>122744073</v>
      </c>
      <c r="T12" s="172">
        <v>142428920</v>
      </c>
      <c r="U12" s="175">
        <v>161215172</v>
      </c>
      <c r="V12" s="175">
        <v>180374218</v>
      </c>
      <c r="W12" s="174">
        <v>197848249</v>
      </c>
      <c r="Y12" s="165" t="s">
        <v>711</v>
      </c>
      <c r="Z12" s="120">
        <v>68633173</v>
      </c>
      <c r="AA12" s="120">
        <v>83282043</v>
      </c>
      <c r="AB12" s="120">
        <v>97752405</v>
      </c>
      <c r="AC12" s="120">
        <v>111684807</v>
      </c>
      <c r="AD12" s="120">
        <v>123183100</v>
      </c>
      <c r="AE12" s="135">
        <v>135082304</v>
      </c>
      <c r="AG12" s="124" t="s">
        <v>711</v>
      </c>
      <c r="AH12" s="119">
        <v>107399499</v>
      </c>
      <c r="AI12" s="119">
        <v>123336090</v>
      </c>
      <c r="AJ12" s="119">
        <v>137236831</v>
      </c>
      <c r="AK12" s="119">
        <v>150482320</v>
      </c>
      <c r="AL12" s="119">
        <v>163944137</v>
      </c>
      <c r="AM12" s="125">
        <v>175248026</v>
      </c>
    </row>
    <row r="13" spans="1:39" ht="17.25" thickBot="1" thickTop="1">
      <c r="A13" s="126" t="s">
        <v>712</v>
      </c>
      <c r="B13" s="195">
        <f>G7+E76</f>
        <v>136862940</v>
      </c>
      <c r="C13" s="195">
        <f t="shared" si="1"/>
        <v>156139237</v>
      </c>
      <c r="D13" s="195">
        <f t="shared" si="1"/>
        <v>171850622</v>
      </c>
      <c r="E13" s="174"/>
      <c r="F13" s="175"/>
      <c r="G13" s="176"/>
      <c r="I13" s="126" t="s">
        <v>712</v>
      </c>
      <c r="J13" s="173">
        <v>123323292</v>
      </c>
      <c r="K13" s="173">
        <v>142744301</v>
      </c>
      <c r="L13" s="175">
        <v>164141263</v>
      </c>
      <c r="M13" s="174">
        <v>187874290</v>
      </c>
      <c r="N13" s="175">
        <v>210567430</v>
      </c>
      <c r="O13" s="176">
        <v>229510158</v>
      </c>
      <c r="Q13" s="126" t="s">
        <v>712</v>
      </c>
      <c r="R13" s="173">
        <v>85813134</v>
      </c>
      <c r="S13" s="173">
        <v>102238853</v>
      </c>
      <c r="T13" s="175">
        <v>119034099</v>
      </c>
      <c r="U13" s="174">
        <v>135042234</v>
      </c>
      <c r="V13" s="175">
        <v>151521001</v>
      </c>
      <c r="W13" s="176">
        <v>166967009</v>
      </c>
      <c r="Y13" s="166" t="s">
        <v>712</v>
      </c>
      <c r="Z13" s="136">
        <v>62228018</v>
      </c>
      <c r="AA13" s="136">
        <v>74941232</v>
      </c>
      <c r="AB13" s="120">
        <v>87058808</v>
      </c>
      <c r="AC13" s="135">
        <v>98961766</v>
      </c>
      <c r="AD13" s="136">
        <v>108664468</v>
      </c>
      <c r="AE13" s="137">
        <v>118672733</v>
      </c>
      <c r="AG13" s="126" t="s">
        <v>712</v>
      </c>
      <c r="AH13" s="127">
        <v>94987332</v>
      </c>
      <c r="AI13" s="127">
        <v>109295118</v>
      </c>
      <c r="AJ13" s="127">
        <v>121821212</v>
      </c>
      <c r="AK13" s="119">
        <v>133816844</v>
      </c>
      <c r="AL13" s="127">
        <v>145923909</v>
      </c>
      <c r="AM13" s="128">
        <v>156141315</v>
      </c>
    </row>
    <row r="14" spans="25:33" ht="19.5" thickTop="1">
      <c r="Y14" s="246" t="s">
        <v>780</v>
      </c>
      <c r="Z14" s="246"/>
      <c r="AG14" s="118"/>
    </row>
    <row r="15" spans="1:28" ht="19.5" thickBot="1">
      <c r="A15" s="118"/>
      <c r="D15" s="140" t="s">
        <v>882</v>
      </c>
      <c r="I15" s="118"/>
      <c r="L15" s="140" t="s">
        <v>830</v>
      </c>
      <c r="Q15" s="118"/>
      <c r="T15" s="140" t="s">
        <v>769</v>
      </c>
      <c r="Y15" s="118"/>
      <c r="AB15" s="140" t="s">
        <v>721</v>
      </c>
    </row>
    <row r="16" spans="1:31" ht="17.25" thickBot="1" thickTop="1">
      <c r="A16" s="142" t="s">
        <v>880</v>
      </c>
      <c r="B16" s="143" t="s">
        <v>47</v>
      </c>
      <c r="C16" s="143" t="s">
        <v>705</v>
      </c>
      <c r="D16" s="143" t="s">
        <v>706</v>
      </c>
      <c r="E16" s="143" t="s">
        <v>707</v>
      </c>
      <c r="F16" s="143" t="s">
        <v>708</v>
      </c>
      <c r="G16" s="144" t="s">
        <v>709</v>
      </c>
      <c r="I16" s="142" t="s">
        <v>828</v>
      </c>
      <c r="J16" s="143" t="s">
        <v>47</v>
      </c>
      <c r="K16" s="143" t="s">
        <v>705</v>
      </c>
      <c r="L16" s="143" t="s">
        <v>706</v>
      </c>
      <c r="M16" s="143" t="s">
        <v>707</v>
      </c>
      <c r="N16" s="143" t="s">
        <v>708</v>
      </c>
      <c r="O16" s="144" t="s">
        <v>709</v>
      </c>
      <c r="Q16" s="142" t="s">
        <v>767</v>
      </c>
      <c r="R16" s="143" t="s">
        <v>47</v>
      </c>
      <c r="S16" s="143" t="s">
        <v>705</v>
      </c>
      <c r="T16" s="143" t="s">
        <v>706</v>
      </c>
      <c r="U16" s="143" t="s">
        <v>707</v>
      </c>
      <c r="V16" s="143" t="s">
        <v>708</v>
      </c>
      <c r="W16" s="144" t="s">
        <v>709</v>
      </c>
      <c r="Y16" s="142" t="s">
        <v>719</v>
      </c>
      <c r="Z16" s="143" t="s">
        <v>47</v>
      </c>
      <c r="AA16" s="143" t="s">
        <v>705</v>
      </c>
      <c r="AB16" s="143" t="s">
        <v>706</v>
      </c>
      <c r="AC16" s="143" t="s">
        <v>707</v>
      </c>
      <c r="AD16" s="143" t="s">
        <v>708</v>
      </c>
      <c r="AE16" s="144" t="s">
        <v>709</v>
      </c>
    </row>
    <row r="17" spans="1:34" ht="17.25" thickBot="1" thickTop="1">
      <c r="A17" s="124" t="s">
        <v>710</v>
      </c>
      <c r="B17" s="177">
        <f aca="true" t="shared" si="2" ref="B17:G19">B5/J5</f>
        <v>1.303551889418155</v>
      </c>
      <c r="C17" s="177">
        <f t="shared" si="2"/>
        <v>1.3102726932878626</v>
      </c>
      <c r="D17" s="177">
        <f t="shared" si="2"/>
        <v>1.3448098718020016</v>
      </c>
      <c r="E17" s="177">
        <f t="shared" si="2"/>
        <v>1.2855794525501056</v>
      </c>
      <c r="F17" s="177">
        <f t="shared" si="2"/>
        <v>1.2071745237141442</v>
      </c>
      <c r="G17" s="177">
        <f t="shared" si="2"/>
        <v>1.167603776669482</v>
      </c>
      <c r="I17" s="124" t="s">
        <v>710</v>
      </c>
      <c r="J17" s="177">
        <f aca="true" t="shared" si="3" ref="J17:O19">J5/R5</f>
        <v>2.132049927680689</v>
      </c>
      <c r="K17" s="177">
        <f>K5/S5</f>
        <v>2.0622864123734184</v>
      </c>
      <c r="L17" s="177">
        <f t="shared" si="3"/>
        <v>1.9837534927064417</v>
      </c>
      <c r="M17" s="178">
        <f t="shared" si="3"/>
        <v>1.866887672496855</v>
      </c>
      <c r="N17" s="177">
        <f t="shared" si="3"/>
        <v>1.7215324170913013</v>
      </c>
      <c r="O17" s="177">
        <f t="shared" si="3"/>
        <v>1.537111721605065</v>
      </c>
      <c r="Q17" s="124" t="s">
        <v>710</v>
      </c>
      <c r="R17" s="177">
        <f aca="true" t="shared" si="4" ref="R17:W19">R5/Z5</f>
        <v>0.7792939702125744</v>
      </c>
      <c r="S17" s="177">
        <f>S5/AA5</f>
        <v>0.9340702564108021</v>
      </c>
      <c r="T17" s="177">
        <f>T5/AB5</f>
        <v>0.9919160238465486</v>
      </c>
      <c r="U17" s="178">
        <f>U5/AC5</f>
        <v>1.174052029594463</v>
      </c>
      <c r="V17" s="177">
        <f t="shared" si="4"/>
        <v>1.307402144413802</v>
      </c>
      <c r="W17" s="177">
        <f t="shared" si="4"/>
        <v>1.40788883521128</v>
      </c>
      <c r="Y17" s="124" t="s">
        <v>710</v>
      </c>
      <c r="Z17" s="145">
        <f aca="true" t="shared" si="5" ref="Z17:AE19">Z5/AH5</f>
        <v>0.7518528313009164</v>
      </c>
      <c r="AA17" s="145">
        <f t="shared" si="5"/>
        <v>0.6906167749640082</v>
      </c>
      <c r="AB17" s="145">
        <f t="shared" si="5"/>
        <v>0.6892112021549528</v>
      </c>
      <c r="AC17" s="146">
        <f t="shared" si="5"/>
        <v>0.59546504465447</v>
      </c>
      <c r="AD17" s="145">
        <f>AD5/AL5</f>
        <v>0.5754821847094542</v>
      </c>
      <c r="AE17" s="145">
        <f>AE5/AM5</f>
        <v>0.608594257832252</v>
      </c>
      <c r="AH17" s="147">
        <f>AE17-100%</f>
        <v>-0.39140574216774804</v>
      </c>
    </row>
    <row r="18" spans="1:34" ht="17.25" thickBot="1" thickTop="1">
      <c r="A18" s="124" t="s">
        <v>711</v>
      </c>
      <c r="B18" s="177">
        <f t="shared" si="2"/>
        <v>1.215661110075728</v>
      </c>
      <c r="C18" s="177">
        <f t="shared" si="2"/>
        <v>1.2142608329219058</v>
      </c>
      <c r="D18" s="177">
        <f t="shared" si="2"/>
        <v>1.2274520840377083</v>
      </c>
      <c r="E18" s="177">
        <f t="shared" si="2"/>
        <v>1.192833519074249</v>
      </c>
      <c r="F18" s="177">
        <f t="shared" si="2"/>
        <v>1.1382051947298362</v>
      </c>
      <c r="G18" s="177">
        <f t="shared" si="2"/>
        <v>1.1211713276021853</v>
      </c>
      <c r="I18" s="124" t="s">
        <v>711</v>
      </c>
      <c r="J18" s="177">
        <f t="shared" si="3"/>
        <v>1.9205822648800221</v>
      </c>
      <c r="K18" s="177">
        <f t="shared" si="3"/>
        <v>1.8946803156497278</v>
      </c>
      <c r="L18" s="177">
        <f t="shared" si="3"/>
        <v>1.8413568674080043</v>
      </c>
      <c r="M18" s="178">
        <f t="shared" si="3"/>
        <v>1.7309823987348516</v>
      </c>
      <c r="N18" s="177">
        <f t="shared" si="3"/>
        <v>1.5829748478685992</v>
      </c>
      <c r="O18" s="177">
        <f t="shared" si="3"/>
        <v>1.3903344325693043</v>
      </c>
      <c r="Q18" s="124" t="s">
        <v>711</v>
      </c>
      <c r="R18" s="177">
        <f t="shared" si="4"/>
        <v>0.8084856001702149</v>
      </c>
      <c r="S18" s="177">
        <f>S6/AA6</f>
        <v>0.9624147858463054</v>
      </c>
      <c r="T18" s="177">
        <f t="shared" si="4"/>
        <v>1.0322698131286419</v>
      </c>
      <c r="U18" s="178">
        <f>U6/AC6</f>
        <v>1.2140510928469095</v>
      </c>
      <c r="V18" s="177">
        <f t="shared" si="4"/>
        <v>1.3665227631482422</v>
      </c>
      <c r="W18" s="177">
        <f t="shared" si="4"/>
        <v>1.4933444878879403</v>
      </c>
      <c r="Y18" s="124" t="s">
        <v>711</v>
      </c>
      <c r="Z18" s="145">
        <f t="shared" si="5"/>
        <v>0.7384498814801189</v>
      </c>
      <c r="AA18" s="145">
        <f t="shared" si="5"/>
        <v>0.6802853813593198</v>
      </c>
      <c r="AB18" s="145">
        <f t="shared" si="5"/>
        <v>0.6743970863649412</v>
      </c>
      <c r="AC18" s="145">
        <f t="shared" si="5"/>
        <v>0.5781557283652383</v>
      </c>
      <c r="AD18" s="145">
        <f t="shared" si="5"/>
        <v>0.5515678185234918</v>
      </c>
      <c r="AE18" s="145">
        <f t="shared" si="5"/>
        <v>0.579195140819973</v>
      </c>
      <c r="AH18" s="147">
        <f>AE18-100%</f>
        <v>-0.42080485918002697</v>
      </c>
    </row>
    <row r="19" spans="1:34" ht="17.25" thickBot="1" thickTop="1">
      <c r="A19" s="126" t="s">
        <v>712</v>
      </c>
      <c r="B19" s="177">
        <f t="shared" si="2"/>
        <v>1.2922634279414416</v>
      </c>
      <c r="C19" s="177">
        <f t="shared" si="2"/>
        <v>1.2778033807395548</v>
      </c>
      <c r="D19" s="177">
        <f t="shared" si="2"/>
        <v>1.2955248885459918</v>
      </c>
      <c r="E19" s="177">
        <f t="shared" si="2"/>
        <v>1.2495735425684105</v>
      </c>
      <c r="F19" s="177">
        <f t="shared" si="2"/>
        <v>1.1794256550318933</v>
      </c>
      <c r="G19" s="177">
        <f t="shared" si="2"/>
        <v>1.1507385941549384</v>
      </c>
      <c r="I19" s="126" t="s">
        <v>712</v>
      </c>
      <c r="J19" s="177">
        <f t="shared" si="3"/>
        <v>2.0755717929795354</v>
      </c>
      <c r="K19" s="177">
        <f t="shared" si="3"/>
        <v>2.0359272335309666</v>
      </c>
      <c r="L19" s="177">
        <f t="shared" si="3"/>
        <v>1.9688625230232815</v>
      </c>
      <c r="M19" s="178">
        <f t="shared" si="3"/>
        <v>1.851413989656642</v>
      </c>
      <c r="N19" s="177">
        <f t="shared" si="3"/>
        <v>1.7049586042556972</v>
      </c>
      <c r="O19" s="177">
        <f t="shared" si="3"/>
        <v>1.5177188640459989</v>
      </c>
      <c r="Q19" s="126" t="s">
        <v>712</v>
      </c>
      <c r="R19" s="177">
        <f t="shared" si="4"/>
        <v>0.7381825780182134</v>
      </c>
      <c r="S19" s="177">
        <f t="shared" si="4"/>
        <v>0.8798292746245151</v>
      </c>
      <c r="T19" s="177">
        <f t="shared" si="4"/>
        <v>0.9371097664929064</v>
      </c>
      <c r="U19" s="178">
        <f>U7/AC7</f>
        <v>1.1090617817265636</v>
      </c>
      <c r="V19" s="177">
        <f t="shared" si="4"/>
        <v>1.246494021129816</v>
      </c>
      <c r="W19" s="177">
        <f t="shared" si="4"/>
        <v>1.3561815135564521</v>
      </c>
      <c r="Y19" s="126" t="s">
        <v>712</v>
      </c>
      <c r="Z19" s="145">
        <f t="shared" si="5"/>
        <v>0.7554134214475388</v>
      </c>
      <c r="AA19" s="145">
        <f t="shared" si="5"/>
        <v>0.6961252218993674</v>
      </c>
      <c r="AB19" s="145">
        <f t="shared" si="5"/>
        <v>0.69639972236997</v>
      </c>
      <c r="AC19" s="145">
        <f t="shared" si="5"/>
        <v>0.5968917051879269</v>
      </c>
      <c r="AD19" s="145">
        <f t="shared" si="5"/>
        <v>0.5702975412268894</v>
      </c>
      <c r="AE19" s="145">
        <f t="shared" si="5"/>
        <v>0.5977340207557946</v>
      </c>
      <c r="AH19" s="147">
        <f>AE19-100%</f>
        <v>-0.4022659792442054</v>
      </c>
    </row>
    <row r="20" spans="1:25" ht="19.5" thickTop="1">
      <c r="A20" s="118"/>
      <c r="I20" s="118"/>
      <c r="Q20" s="118"/>
      <c r="Y20" s="118"/>
    </row>
    <row r="21" spans="1:25" ht="19.5" thickBot="1">
      <c r="A21" s="118"/>
      <c r="I21" s="118"/>
      <c r="Q21" s="118"/>
      <c r="Y21" s="118"/>
    </row>
    <row r="22" spans="1:41" ht="17.25" thickBot="1" thickTop="1">
      <c r="A22" s="142" t="s">
        <v>880</v>
      </c>
      <c r="B22" s="143" t="s">
        <v>713</v>
      </c>
      <c r="C22" s="143" t="s">
        <v>714</v>
      </c>
      <c r="D22" s="143" t="s">
        <v>715</v>
      </c>
      <c r="E22" s="143" t="s">
        <v>716</v>
      </c>
      <c r="F22" s="143" t="s">
        <v>717</v>
      </c>
      <c r="G22" s="144" t="s">
        <v>718</v>
      </c>
      <c r="I22" s="142" t="s">
        <v>828</v>
      </c>
      <c r="J22" s="143" t="s">
        <v>713</v>
      </c>
      <c r="K22" s="143" t="s">
        <v>714</v>
      </c>
      <c r="L22" s="143" t="s">
        <v>715</v>
      </c>
      <c r="M22" s="143" t="s">
        <v>716</v>
      </c>
      <c r="N22" s="143" t="s">
        <v>717</v>
      </c>
      <c r="O22" s="144" t="s">
        <v>718</v>
      </c>
      <c r="Q22" s="142" t="s">
        <v>767</v>
      </c>
      <c r="R22" s="143" t="s">
        <v>713</v>
      </c>
      <c r="S22" s="143" t="s">
        <v>714</v>
      </c>
      <c r="T22" s="143" t="s">
        <v>715</v>
      </c>
      <c r="U22" s="143" t="s">
        <v>716</v>
      </c>
      <c r="V22" s="143" t="s">
        <v>717</v>
      </c>
      <c r="W22" s="144" t="s">
        <v>718</v>
      </c>
      <c r="Y22" s="142" t="s">
        <v>719</v>
      </c>
      <c r="Z22" s="143" t="s">
        <v>713</v>
      </c>
      <c r="AA22" s="143" t="s">
        <v>714</v>
      </c>
      <c r="AB22" s="143" t="s">
        <v>715</v>
      </c>
      <c r="AC22" s="143" t="s">
        <v>716</v>
      </c>
      <c r="AD22" s="143" t="s">
        <v>717</v>
      </c>
      <c r="AE22" s="144" t="s">
        <v>718</v>
      </c>
      <c r="AM22" s="5"/>
      <c r="AN22" s="5"/>
      <c r="AO22" s="5"/>
    </row>
    <row r="23" spans="1:34" ht="17.25" thickBot="1" thickTop="1">
      <c r="A23" s="124" t="s">
        <v>710</v>
      </c>
      <c r="B23" s="177">
        <f aca="true" t="shared" si="6" ref="B23:G23">B11/J11</f>
        <v>1.1158281916920527</v>
      </c>
      <c r="C23" s="177">
        <f t="shared" si="6"/>
        <v>1.0895098915979236</v>
      </c>
      <c r="D23" s="177">
        <f t="shared" si="6"/>
        <v>1.0358796442093552</v>
      </c>
      <c r="E23" s="177">
        <f t="shared" si="6"/>
        <v>0</v>
      </c>
      <c r="F23" s="177">
        <f t="shared" si="6"/>
        <v>0</v>
      </c>
      <c r="G23" s="177">
        <f t="shared" si="6"/>
        <v>0</v>
      </c>
      <c r="I23" s="124" t="s">
        <v>710</v>
      </c>
      <c r="J23" s="180">
        <f aca="true" t="shared" si="7" ref="J23:O25">J11/R11</f>
        <v>1.4602112873848059</v>
      </c>
      <c r="K23" s="180">
        <f t="shared" si="7"/>
        <v>1.4218304944654083</v>
      </c>
      <c r="L23" s="180">
        <f t="shared" si="7"/>
        <v>1.4097331601386407</v>
      </c>
      <c r="M23" s="180">
        <f t="shared" si="7"/>
        <v>1.4229049325448029</v>
      </c>
      <c r="N23" s="180">
        <f t="shared" si="7"/>
        <v>1.4249796207449876</v>
      </c>
      <c r="O23" s="180">
        <f t="shared" si="7"/>
        <v>1.4070932578425837</v>
      </c>
      <c r="Q23" s="124" t="s">
        <v>710</v>
      </c>
      <c r="R23" s="180">
        <f aca="true" t="shared" si="8" ref="R23:W25">R11/Z11</f>
        <v>1.425122520590506</v>
      </c>
      <c r="S23" s="180">
        <f t="shared" si="8"/>
        <v>1.4102116386997012</v>
      </c>
      <c r="T23" s="180">
        <f t="shared" si="8"/>
        <v>1.4142374475963446</v>
      </c>
      <c r="U23" s="180">
        <f t="shared" si="8"/>
        <v>1.410730653196387</v>
      </c>
      <c r="V23" s="180">
        <f t="shared" si="8"/>
        <v>1.4372614420954886</v>
      </c>
      <c r="W23" s="180">
        <f t="shared" si="8"/>
        <v>1.451836173463466</v>
      </c>
      <c r="Y23" s="124" t="s">
        <v>710</v>
      </c>
      <c r="Z23" s="150">
        <f aca="true" t="shared" si="9" ref="Z23:AA25">Z11/AH11</f>
        <v>0.6699461975817498</v>
      </c>
      <c r="AA23" s="150">
        <f t="shared" si="9"/>
        <v>0.7033004282343411</v>
      </c>
      <c r="AB23" s="150">
        <f aca="true" t="shared" si="10" ref="AB23:AC25">AB11/AJ11</f>
        <v>0.7316260763732086</v>
      </c>
      <c r="AC23" s="150">
        <f t="shared" si="10"/>
        <v>0.7583847206476377</v>
      </c>
      <c r="AD23" s="150">
        <f aca="true" t="shared" si="11" ref="AD23:AE25">AD11/AL11</f>
        <v>0.7667210379996127</v>
      </c>
      <c r="AE23" s="150">
        <f t="shared" si="11"/>
        <v>0.7833333361405033</v>
      </c>
      <c r="AH23" s="152">
        <f>AE23-100%</f>
        <v>-0.21666666385949673</v>
      </c>
    </row>
    <row r="24" spans="1:34" ht="17.25" thickBot="1" thickTop="1">
      <c r="A24" s="124" t="s">
        <v>711</v>
      </c>
      <c r="B24" s="177">
        <f aca="true" t="shared" si="12" ref="B24:G24">B12/J12</f>
        <v>1.0928131192059234</v>
      </c>
      <c r="C24" s="177">
        <f t="shared" si="12"/>
        <v>1.0923959684068598</v>
      </c>
      <c r="D24" s="177">
        <f t="shared" si="12"/>
        <v>1.0569749504786592</v>
      </c>
      <c r="E24" s="177">
        <f t="shared" si="12"/>
        <v>0</v>
      </c>
      <c r="F24" s="177">
        <f t="shared" si="12"/>
        <v>0</v>
      </c>
      <c r="G24" s="177">
        <f t="shared" si="12"/>
        <v>0</v>
      </c>
      <c r="I24" s="124" t="s">
        <v>711</v>
      </c>
      <c r="J24" s="180">
        <f t="shared" si="7"/>
        <v>1.3084979450441545</v>
      </c>
      <c r="K24" s="180">
        <f t="shared" si="7"/>
        <v>1.2641195066094963</v>
      </c>
      <c r="L24" s="180">
        <f t="shared" si="7"/>
        <v>1.238833005263257</v>
      </c>
      <c r="M24" s="180">
        <f t="shared" si="7"/>
        <v>1.2402423575865429</v>
      </c>
      <c r="N24" s="180">
        <f t="shared" si="7"/>
        <v>1.2320141895223629</v>
      </c>
      <c r="O24" s="180">
        <f t="shared" si="7"/>
        <v>1.2220574618277265</v>
      </c>
      <c r="Q24" s="124" t="s">
        <v>711</v>
      </c>
      <c r="R24" s="180">
        <f t="shared" si="8"/>
        <v>1.50648257221038</v>
      </c>
      <c r="S24" s="180">
        <f t="shared" si="8"/>
        <v>1.473835998475686</v>
      </c>
      <c r="T24" s="180">
        <f t="shared" si="8"/>
        <v>1.4570375020440673</v>
      </c>
      <c r="U24" s="180">
        <f>U12/AC12</f>
        <v>1.4434834632431248</v>
      </c>
      <c r="V24" s="180">
        <f>V12/AD12</f>
        <v>1.4642773075202686</v>
      </c>
      <c r="W24" s="180">
        <f t="shared" si="8"/>
        <v>1.464649647965732</v>
      </c>
      <c r="Y24" s="124" t="s">
        <v>711</v>
      </c>
      <c r="Z24" s="150">
        <f t="shared" si="9"/>
        <v>0.6390455601659744</v>
      </c>
      <c r="AA24" s="150">
        <f t="shared" si="9"/>
        <v>0.6752447154762243</v>
      </c>
      <c r="AB24" s="150">
        <f t="shared" si="10"/>
        <v>0.7122898735544251</v>
      </c>
      <c r="AC24" s="150">
        <f t="shared" si="10"/>
        <v>0.7421789283950434</v>
      </c>
      <c r="AD24" s="150">
        <f t="shared" si="11"/>
        <v>0.751372401929811</v>
      </c>
      <c r="AE24" s="150">
        <f t="shared" si="11"/>
        <v>0.7708064226640704</v>
      </c>
      <c r="AH24" s="152">
        <f>AE24-100%</f>
        <v>-0.2291935773359296</v>
      </c>
    </row>
    <row r="25" spans="1:34" ht="17.25" thickBot="1" thickTop="1">
      <c r="A25" s="126" t="s">
        <v>712</v>
      </c>
      <c r="B25" s="177">
        <f aca="true" t="shared" si="13" ref="B25:G25">B13/J13</f>
        <v>1.1097898684053942</v>
      </c>
      <c r="C25" s="177">
        <f t="shared" si="13"/>
        <v>1.0938386745121265</v>
      </c>
      <c r="D25" s="177">
        <f t="shared" si="13"/>
        <v>1.0469678303864398</v>
      </c>
      <c r="E25" s="177">
        <f t="shared" si="13"/>
        <v>0</v>
      </c>
      <c r="F25" s="177">
        <f t="shared" si="13"/>
        <v>0</v>
      </c>
      <c r="G25" s="177">
        <f t="shared" si="13"/>
        <v>0</v>
      </c>
      <c r="I25" s="126" t="s">
        <v>712</v>
      </c>
      <c r="J25" s="180">
        <f t="shared" si="7"/>
        <v>1.437114416541412</v>
      </c>
      <c r="K25" s="180">
        <f t="shared" si="7"/>
        <v>1.396184491623747</v>
      </c>
      <c r="L25" s="180">
        <f t="shared" si="7"/>
        <v>1.3789432135744566</v>
      </c>
      <c r="M25" s="180">
        <f t="shared" si="7"/>
        <v>1.3912261700291482</v>
      </c>
      <c r="N25" s="180">
        <f t="shared" si="7"/>
        <v>1.3896913867405087</v>
      </c>
      <c r="O25" s="180">
        <f t="shared" si="7"/>
        <v>1.3745838736321856</v>
      </c>
      <c r="Q25" s="126" t="s">
        <v>712</v>
      </c>
      <c r="R25" s="180">
        <f t="shared" si="8"/>
        <v>1.379011203602853</v>
      </c>
      <c r="S25" s="180">
        <f t="shared" si="8"/>
        <v>1.3642536994854848</v>
      </c>
      <c r="T25" s="180">
        <f t="shared" si="8"/>
        <v>1.367283813488464</v>
      </c>
      <c r="U25" s="180">
        <f t="shared" si="8"/>
        <v>1.3645899771028742</v>
      </c>
      <c r="V25" s="180">
        <f t="shared" si="8"/>
        <v>1.3943932528156306</v>
      </c>
      <c r="W25" s="180">
        <f t="shared" si="8"/>
        <v>1.4069534321755277</v>
      </c>
      <c r="Y25" s="126" t="s">
        <v>712</v>
      </c>
      <c r="Z25" s="151">
        <f t="shared" si="9"/>
        <v>0.6551191268326181</v>
      </c>
      <c r="AA25" s="151">
        <f t="shared" si="9"/>
        <v>0.6856777628438994</v>
      </c>
      <c r="AB25" s="151">
        <f t="shared" si="10"/>
        <v>0.7146440802115809</v>
      </c>
      <c r="AC25" s="151">
        <f t="shared" si="10"/>
        <v>0.7395314598810894</v>
      </c>
      <c r="AD25" s="151">
        <f t="shared" si="11"/>
        <v>0.7446652762022706</v>
      </c>
      <c r="AE25" s="151">
        <f t="shared" si="11"/>
        <v>0.760034158800315</v>
      </c>
      <c r="AH25" s="152">
        <f>AE25-100%</f>
        <v>-0.239965841199685</v>
      </c>
    </row>
    <row r="26" spans="4:39" ht="16.5" thickTop="1">
      <c r="D26" s="129"/>
      <c r="L26" s="129"/>
      <c r="T26" s="129"/>
      <c r="AB26" s="129"/>
      <c r="AG26" s="138"/>
      <c r="AH26" s="139"/>
      <c r="AI26" s="139"/>
      <c r="AJ26" s="139"/>
      <c r="AK26" s="138"/>
      <c r="AL26" s="139"/>
      <c r="AM26" s="139"/>
    </row>
    <row r="27" spans="4:39" ht="15.75">
      <c r="D27" s="129"/>
      <c r="L27" s="129"/>
      <c r="T27" s="129"/>
      <c r="AB27" s="129"/>
      <c r="AG27" s="138"/>
      <c r="AH27" s="139"/>
      <c r="AI27" s="139"/>
      <c r="AJ27" s="139"/>
      <c r="AK27" s="138"/>
      <c r="AL27" s="139"/>
      <c r="AM27" s="139"/>
    </row>
    <row r="28" spans="4:39" ht="15.75">
      <c r="D28" s="129"/>
      <c r="L28" s="129"/>
      <c r="T28" s="129"/>
      <c r="AB28" s="129"/>
      <c r="AG28" s="247" t="s">
        <v>722</v>
      </c>
      <c r="AH28" s="247"/>
      <c r="AI28" s="247"/>
      <c r="AJ28" s="247"/>
      <c r="AK28" s="247"/>
      <c r="AL28" s="247"/>
      <c r="AM28" s="247"/>
    </row>
    <row r="29" spans="1:39" ht="15.75" customHeight="1">
      <c r="A29" s="244" t="s">
        <v>31</v>
      </c>
      <c r="B29" s="244"/>
      <c r="C29" s="244"/>
      <c r="D29" s="244"/>
      <c r="E29" s="244"/>
      <c r="F29" s="244"/>
      <c r="G29" s="244"/>
      <c r="I29" s="244" t="s">
        <v>31</v>
      </c>
      <c r="J29" s="244"/>
      <c r="K29" s="244"/>
      <c r="L29" s="244"/>
      <c r="M29" s="244"/>
      <c r="N29" s="244"/>
      <c r="O29" s="244"/>
      <c r="Q29" s="244" t="s">
        <v>31</v>
      </c>
      <c r="R29" s="244"/>
      <c r="S29" s="244"/>
      <c r="T29" s="244"/>
      <c r="U29" s="244"/>
      <c r="V29" s="244"/>
      <c r="W29" s="244"/>
      <c r="Y29" s="244" t="s">
        <v>31</v>
      </c>
      <c r="Z29" s="244"/>
      <c r="AA29" s="244"/>
      <c r="AB29" s="244"/>
      <c r="AC29" s="244"/>
      <c r="AD29" s="244"/>
      <c r="AE29" s="244"/>
      <c r="AG29" s="244" t="s">
        <v>31</v>
      </c>
      <c r="AH29" s="244"/>
      <c r="AI29" s="244"/>
      <c r="AJ29" s="244"/>
      <c r="AK29" s="244"/>
      <c r="AL29" s="244"/>
      <c r="AM29" s="244"/>
    </row>
    <row r="30" spans="1:33" s="108" customFormat="1" ht="16.5" thickBot="1">
      <c r="A30" s="141" t="s">
        <v>704</v>
      </c>
      <c r="I30" s="141" t="s">
        <v>704</v>
      </c>
      <c r="Q30" s="141" t="s">
        <v>704</v>
      </c>
      <c r="Y30" s="141" t="s">
        <v>704</v>
      </c>
      <c r="AG30" s="141" t="s">
        <v>704</v>
      </c>
    </row>
    <row r="31" spans="1:39" ht="20.25" thickBot="1" thickTop="1">
      <c r="A31" s="121">
        <v>2023</v>
      </c>
      <c r="B31" s="122" t="s">
        <v>47</v>
      </c>
      <c r="C31" s="122" t="s">
        <v>705</v>
      </c>
      <c r="D31" s="122" t="s">
        <v>706</v>
      </c>
      <c r="E31" s="122" t="s">
        <v>707</v>
      </c>
      <c r="F31" s="122" t="s">
        <v>708</v>
      </c>
      <c r="G31" s="123" t="s">
        <v>709</v>
      </c>
      <c r="I31" s="121">
        <v>2022</v>
      </c>
      <c r="J31" s="122" t="s">
        <v>47</v>
      </c>
      <c r="K31" s="122" t="s">
        <v>705</v>
      </c>
      <c r="L31" s="122" t="s">
        <v>706</v>
      </c>
      <c r="M31" s="122" t="s">
        <v>707</v>
      </c>
      <c r="N31" s="122" t="s">
        <v>708</v>
      </c>
      <c r="O31" s="123" t="s">
        <v>709</v>
      </c>
      <c r="Q31" s="121">
        <v>2021</v>
      </c>
      <c r="R31" s="122" t="s">
        <v>47</v>
      </c>
      <c r="S31" s="122" t="s">
        <v>705</v>
      </c>
      <c r="T31" s="122" t="s">
        <v>706</v>
      </c>
      <c r="U31" s="122" t="s">
        <v>707</v>
      </c>
      <c r="V31" s="122" t="s">
        <v>708</v>
      </c>
      <c r="W31" s="123" t="s">
        <v>709</v>
      </c>
      <c r="Y31" s="121" t="s">
        <v>779</v>
      </c>
      <c r="Z31" s="122" t="s">
        <v>47</v>
      </c>
      <c r="AA31" s="122" t="s">
        <v>705</v>
      </c>
      <c r="AB31" s="122" t="s">
        <v>706</v>
      </c>
      <c r="AC31" s="122" t="s">
        <v>707</v>
      </c>
      <c r="AD31" s="122" t="s">
        <v>708</v>
      </c>
      <c r="AE31" s="123" t="s">
        <v>709</v>
      </c>
      <c r="AG31" s="121">
        <v>2019</v>
      </c>
      <c r="AH31" s="122" t="s">
        <v>47</v>
      </c>
      <c r="AI31" s="122" t="s">
        <v>705</v>
      </c>
      <c r="AJ31" s="122" t="s">
        <v>706</v>
      </c>
      <c r="AK31" s="122" t="s">
        <v>707</v>
      </c>
      <c r="AL31" s="122" t="s">
        <v>708</v>
      </c>
      <c r="AM31" s="123" t="s">
        <v>709</v>
      </c>
    </row>
    <row r="32" spans="1:39" ht="17.25" thickBot="1" thickTop="1">
      <c r="A32" s="131" t="s">
        <v>710</v>
      </c>
      <c r="B32" s="170">
        <f>E95</f>
        <v>1922831989</v>
      </c>
      <c r="C32" s="196">
        <f aca="true" t="shared" si="14" ref="C32:G33">B32+F95</f>
        <v>3809475489</v>
      </c>
      <c r="D32" s="196">
        <f t="shared" si="14"/>
        <v>5927730002</v>
      </c>
      <c r="E32" s="196">
        <f t="shared" si="14"/>
        <v>7756888743</v>
      </c>
      <c r="F32" s="196">
        <f t="shared" si="14"/>
        <v>9819855769</v>
      </c>
      <c r="G32" s="196">
        <f t="shared" si="14"/>
        <v>11759122209</v>
      </c>
      <c r="I32" s="131" t="s">
        <v>710</v>
      </c>
      <c r="J32" s="170">
        <v>1377718562</v>
      </c>
      <c r="K32" s="170">
        <v>2776162617</v>
      </c>
      <c r="L32" s="170">
        <v>4682913921</v>
      </c>
      <c r="M32" s="171">
        <v>6690338433</v>
      </c>
      <c r="N32" s="173">
        <v>8833695102</v>
      </c>
      <c r="O32" s="171">
        <v>10929509514</v>
      </c>
      <c r="Q32" s="131" t="s">
        <v>710</v>
      </c>
      <c r="R32" s="170">
        <v>962829037</v>
      </c>
      <c r="S32" s="170">
        <v>1907477992</v>
      </c>
      <c r="T32" s="170">
        <v>3119105261</v>
      </c>
      <c r="U32" s="171">
        <v>4244361865</v>
      </c>
      <c r="V32" s="171">
        <v>5353077753</v>
      </c>
      <c r="W32" s="171">
        <v>6535727748</v>
      </c>
      <c r="Y32" s="164" t="s">
        <v>710</v>
      </c>
      <c r="Z32" s="133">
        <v>1065344919</v>
      </c>
      <c r="AA32" s="133">
        <v>2117258599</v>
      </c>
      <c r="AB32" s="133">
        <v>3237341332</v>
      </c>
      <c r="AC32" s="133">
        <v>4083180327</v>
      </c>
      <c r="AD32" s="130">
        <v>4994593402</v>
      </c>
      <c r="AE32" s="130">
        <v>5996682994</v>
      </c>
      <c r="AG32" s="131" t="s">
        <v>710</v>
      </c>
      <c r="AH32" s="133">
        <v>1015401946</v>
      </c>
      <c r="AI32" s="132">
        <v>1978654488</v>
      </c>
      <c r="AJ32" s="132">
        <v>3097739384</v>
      </c>
      <c r="AK32" s="133">
        <v>4177731507</v>
      </c>
      <c r="AL32" s="130">
        <v>5283309114</v>
      </c>
      <c r="AM32" s="134">
        <v>6300439615</v>
      </c>
    </row>
    <row r="33" spans="1:39" ht="17.25" thickBot="1" thickTop="1">
      <c r="A33" s="124" t="s">
        <v>711</v>
      </c>
      <c r="B33" s="170">
        <f>E96</f>
        <v>437534419</v>
      </c>
      <c r="C33" s="196">
        <f t="shared" si="14"/>
        <v>873027509</v>
      </c>
      <c r="D33" s="196">
        <f t="shared" si="14"/>
        <v>1350412939</v>
      </c>
      <c r="E33" s="196">
        <f t="shared" si="14"/>
        <v>1771228567</v>
      </c>
      <c r="F33" s="196">
        <f t="shared" si="14"/>
        <v>2259574199</v>
      </c>
      <c r="G33" s="196">
        <f t="shared" si="14"/>
        <v>2726046856</v>
      </c>
      <c r="I33" s="124" t="s">
        <v>711</v>
      </c>
      <c r="J33" s="170">
        <v>336160274</v>
      </c>
      <c r="K33" s="172">
        <v>686384580</v>
      </c>
      <c r="L33" s="172">
        <v>1169375468</v>
      </c>
      <c r="M33" s="172">
        <v>1638707071</v>
      </c>
      <c r="N33" s="172">
        <v>2140570085</v>
      </c>
      <c r="O33" s="172">
        <v>2613890314</v>
      </c>
      <c r="Q33" s="124" t="s">
        <v>711</v>
      </c>
      <c r="R33" s="170">
        <v>260795118</v>
      </c>
      <c r="S33" s="172">
        <v>514031995</v>
      </c>
      <c r="T33" s="172">
        <v>838978537</v>
      </c>
      <c r="U33" s="172">
        <v>1126782800</v>
      </c>
      <c r="V33" s="172">
        <v>1418934642</v>
      </c>
      <c r="W33" s="172">
        <v>1737820067</v>
      </c>
      <c r="Y33" s="165" t="s">
        <v>711</v>
      </c>
      <c r="Z33" s="120">
        <v>278135771</v>
      </c>
      <c r="AA33" s="120">
        <v>553491481</v>
      </c>
      <c r="AB33" s="120">
        <v>836655276</v>
      </c>
      <c r="AC33" s="120">
        <v>1044228209</v>
      </c>
      <c r="AD33" s="120">
        <v>1262603959</v>
      </c>
      <c r="AE33" s="120">
        <v>1503380926</v>
      </c>
      <c r="AG33" s="124" t="s">
        <v>711</v>
      </c>
      <c r="AH33" s="120">
        <v>269917368</v>
      </c>
      <c r="AI33" s="119">
        <v>525103927</v>
      </c>
      <c r="AJ33" s="119">
        <v>817897155</v>
      </c>
      <c r="AK33" s="119">
        <v>1103859035</v>
      </c>
      <c r="AL33" s="120">
        <v>1396510213</v>
      </c>
      <c r="AM33" s="135">
        <v>1659879077</v>
      </c>
    </row>
    <row r="34" spans="1:39" ht="17.25" thickBot="1" thickTop="1">
      <c r="A34" s="126" t="s">
        <v>712</v>
      </c>
      <c r="B34" s="170">
        <f>E97</f>
        <v>412200547</v>
      </c>
      <c r="C34" s="196">
        <f>B34+F97</f>
        <v>812838481</v>
      </c>
      <c r="D34" s="196">
        <f>C34+G97</f>
        <v>1257915600</v>
      </c>
      <c r="E34" s="196">
        <f>D34+H97</f>
        <v>1648027997</v>
      </c>
      <c r="F34" s="196">
        <f>E34+I97</f>
        <v>2093805152</v>
      </c>
      <c r="G34" s="196">
        <f>F34+J97</f>
        <v>2526648232</v>
      </c>
      <c r="I34" s="126" t="s">
        <v>712</v>
      </c>
      <c r="J34" s="172">
        <v>297923748</v>
      </c>
      <c r="K34" s="173">
        <v>606774269</v>
      </c>
      <c r="L34" s="173">
        <v>1031289305</v>
      </c>
      <c r="M34" s="173">
        <v>1458074077</v>
      </c>
      <c r="N34" s="173">
        <v>1921052217</v>
      </c>
      <c r="O34" s="173">
        <v>2371493895</v>
      </c>
      <c r="Q34" s="126" t="s">
        <v>712</v>
      </c>
      <c r="R34" s="172">
        <v>213871861</v>
      </c>
      <c r="S34" s="173">
        <v>422694270</v>
      </c>
      <c r="T34" s="173">
        <v>691956698</v>
      </c>
      <c r="U34" s="173">
        <v>935134513</v>
      </c>
      <c r="V34" s="173">
        <v>1178450239</v>
      </c>
      <c r="W34" s="173">
        <v>1439486447</v>
      </c>
      <c r="Y34" s="166" t="s">
        <v>712</v>
      </c>
      <c r="Z34" s="136">
        <v>249812928</v>
      </c>
      <c r="AA34" s="136">
        <v>498081462</v>
      </c>
      <c r="AB34" s="136">
        <v>760199502</v>
      </c>
      <c r="AC34" s="136">
        <v>948977604</v>
      </c>
      <c r="AD34" s="136">
        <v>1150043830</v>
      </c>
      <c r="AE34" s="136">
        <v>1370089880</v>
      </c>
      <c r="AG34" s="126" t="s">
        <v>712</v>
      </c>
      <c r="AH34" s="136">
        <v>236988772</v>
      </c>
      <c r="AI34" s="127">
        <v>461696037</v>
      </c>
      <c r="AJ34" s="127">
        <v>719722138</v>
      </c>
      <c r="AK34" s="127">
        <v>971679999</v>
      </c>
      <c r="AL34" s="136">
        <v>1230294633</v>
      </c>
      <c r="AM34" s="137">
        <v>1466298757</v>
      </c>
    </row>
    <row r="35" spans="25:31" ht="13.5" thickTop="1">
      <c r="Y35" s="245" t="s">
        <v>780</v>
      </c>
      <c r="Z35" s="245"/>
      <c r="AA35" s="114"/>
      <c r="AB35" s="114"/>
      <c r="AC35" s="114"/>
      <c r="AD35" s="114"/>
      <c r="AE35" s="114"/>
    </row>
    <row r="36" spans="25:31" ht="13.5" thickBot="1">
      <c r="Y36" s="114"/>
      <c r="Z36" s="114"/>
      <c r="AA36" s="114"/>
      <c r="AB36" s="114"/>
      <c r="AC36" s="114"/>
      <c r="AD36" s="114"/>
      <c r="AE36" s="114"/>
    </row>
    <row r="37" spans="1:39" ht="20.25" thickBot="1" thickTop="1">
      <c r="A37" s="121">
        <v>2023</v>
      </c>
      <c r="B37" s="122" t="s">
        <v>713</v>
      </c>
      <c r="C37" s="122" t="s">
        <v>714</v>
      </c>
      <c r="D37" s="122" t="s">
        <v>715</v>
      </c>
      <c r="E37" s="122" t="s">
        <v>716</v>
      </c>
      <c r="F37" s="122" t="s">
        <v>717</v>
      </c>
      <c r="G37" s="123" t="s">
        <v>718</v>
      </c>
      <c r="I37" s="121">
        <v>2022</v>
      </c>
      <c r="J37" s="122" t="s">
        <v>713</v>
      </c>
      <c r="K37" s="122" t="s">
        <v>714</v>
      </c>
      <c r="L37" s="122" t="s">
        <v>715</v>
      </c>
      <c r="M37" s="122" t="s">
        <v>716</v>
      </c>
      <c r="N37" s="122" t="s">
        <v>717</v>
      </c>
      <c r="O37" s="123" t="s">
        <v>718</v>
      </c>
      <c r="Q37" s="121">
        <v>2021</v>
      </c>
      <c r="R37" s="122" t="s">
        <v>713</v>
      </c>
      <c r="S37" s="122" t="s">
        <v>714</v>
      </c>
      <c r="T37" s="122" t="s">
        <v>715</v>
      </c>
      <c r="U37" s="122" t="s">
        <v>716</v>
      </c>
      <c r="V37" s="122" t="s">
        <v>717</v>
      </c>
      <c r="W37" s="123" t="s">
        <v>718</v>
      </c>
      <c r="Y37" s="167" t="s">
        <v>779</v>
      </c>
      <c r="Z37" s="168" t="s">
        <v>713</v>
      </c>
      <c r="AA37" s="168" t="s">
        <v>714</v>
      </c>
      <c r="AB37" s="168" t="s">
        <v>715</v>
      </c>
      <c r="AC37" s="168" t="s">
        <v>716</v>
      </c>
      <c r="AD37" s="168" t="s">
        <v>717</v>
      </c>
      <c r="AE37" s="169" t="s">
        <v>718</v>
      </c>
      <c r="AG37" s="121">
        <v>2019</v>
      </c>
      <c r="AH37" s="122" t="s">
        <v>713</v>
      </c>
      <c r="AI37" s="122" t="s">
        <v>714</v>
      </c>
      <c r="AJ37" s="122" t="s">
        <v>715</v>
      </c>
      <c r="AK37" s="122" t="s">
        <v>716</v>
      </c>
      <c r="AL37" s="122" t="s">
        <v>717</v>
      </c>
      <c r="AM37" s="123" t="s">
        <v>718</v>
      </c>
    </row>
    <row r="38" spans="1:39" ht="17.25" customHeight="1" thickBot="1" thickTop="1">
      <c r="A38" s="124" t="s">
        <v>710</v>
      </c>
      <c r="B38" s="195">
        <f>G32+E101</f>
        <v>13545765170</v>
      </c>
      <c r="C38" s="195">
        <f aca="true" t="shared" si="15" ref="C38:D40">B38+F101</f>
        <v>15285615933</v>
      </c>
      <c r="D38" s="195">
        <f t="shared" si="15"/>
        <v>17171074403</v>
      </c>
      <c r="E38" s="195">
        <v>19240445630</v>
      </c>
      <c r="F38" s="174"/>
      <c r="G38" s="174"/>
      <c r="I38" s="124" t="s">
        <v>710</v>
      </c>
      <c r="J38" s="172">
        <v>12940045527</v>
      </c>
      <c r="K38" s="172">
        <v>15029624816</v>
      </c>
      <c r="L38" s="172">
        <v>17291440039</v>
      </c>
      <c r="M38" s="174">
        <v>19697990109</v>
      </c>
      <c r="N38" s="174">
        <v>21939427805</v>
      </c>
      <c r="O38" s="174">
        <v>23934546173</v>
      </c>
      <c r="Q38" s="124" t="s">
        <v>710</v>
      </c>
      <c r="R38" s="172">
        <v>7665378824</v>
      </c>
      <c r="S38" s="172">
        <v>8852984886</v>
      </c>
      <c r="T38" s="172">
        <v>10270052521</v>
      </c>
      <c r="U38" s="174">
        <v>11800299459</v>
      </c>
      <c r="V38" s="174">
        <v>13264234888</v>
      </c>
      <c r="W38" s="174">
        <v>14628355104</v>
      </c>
      <c r="Y38" s="165" t="s">
        <v>710</v>
      </c>
      <c r="Z38" s="120">
        <v>6993438788</v>
      </c>
      <c r="AA38" s="120">
        <v>7941949817</v>
      </c>
      <c r="AB38" s="120">
        <v>9039162946</v>
      </c>
      <c r="AC38" s="135">
        <v>10218615180</v>
      </c>
      <c r="AD38" s="135">
        <v>11249108821</v>
      </c>
      <c r="AE38" s="135">
        <v>12228440161</v>
      </c>
      <c r="AG38" s="124" t="s">
        <v>710</v>
      </c>
      <c r="AH38" s="119">
        <v>7372915039</v>
      </c>
      <c r="AI38" s="119">
        <v>8403461435</v>
      </c>
      <c r="AJ38" s="119">
        <v>9541893237</v>
      </c>
      <c r="AK38" s="120">
        <v>10722213851</v>
      </c>
      <c r="AL38" s="120">
        <v>11878613705</v>
      </c>
      <c r="AM38" s="125">
        <v>12872044047</v>
      </c>
    </row>
    <row r="39" spans="1:39" ht="17.25" thickBot="1" thickTop="1">
      <c r="A39" s="124" t="s">
        <v>711</v>
      </c>
      <c r="B39" s="195">
        <f>G33+E102</f>
        <v>3165587161</v>
      </c>
      <c r="C39" s="195">
        <f t="shared" si="15"/>
        <v>3604810379</v>
      </c>
      <c r="D39" s="195">
        <f t="shared" si="15"/>
        <v>4059817612</v>
      </c>
      <c r="E39" s="195">
        <v>4536070424</v>
      </c>
      <c r="F39" s="174"/>
      <c r="G39" s="174"/>
      <c r="I39" s="124" t="s">
        <v>711</v>
      </c>
      <c r="J39" s="172">
        <v>3067347101</v>
      </c>
      <c r="K39" s="172">
        <v>3516487292</v>
      </c>
      <c r="L39" s="172">
        <v>3987414408</v>
      </c>
      <c r="M39" s="174">
        <v>4489626562</v>
      </c>
      <c r="N39" s="174">
        <v>4948073549</v>
      </c>
      <c r="O39" s="174">
        <v>5386754147</v>
      </c>
      <c r="Q39" s="124" t="s">
        <v>711</v>
      </c>
      <c r="R39" s="172">
        <v>2036054303</v>
      </c>
      <c r="S39" s="172">
        <v>2340295775</v>
      </c>
      <c r="T39" s="172">
        <v>2704946269</v>
      </c>
      <c r="U39" s="174">
        <v>3092743435</v>
      </c>
      <c r="V39" s="174">
        <v>3464036851</v>
      </c>
      <c r="W39" s="174">
        <v>3795145307</v>
      </c>
      <c r="Y39" s="165" t="s">
        <v>711</v>
      </c>
      <c r="Z39" s="120">
        <v>1755519937</v>
      </c>
      <c r="AA39" s="120">
        <v>2001669029</v>
      </c>
      <c r="AB39" s="120">
        <v>2300376792</v>
      </c>
      <c r="AC39" s="135">
        <v>2607533818</v>
      </c>
      <c r="AD39" s="135">
        <v>2873769966</v>
      </c>
      <c r="AE39" s="135">
        <v>3134085083</v>
      </c>
      <c r="AG39" s="124" t="s">
        <v>711</v>
      </c>
      <c r="AH39" s="119">
        <v>1941339156</v>
      </c>
      <c r="AI39" s="119">
        <v>2210911051</v>
      </c>
      <c r="AJ39" s="119">
        <v>2501253219</v>
      </c>
      <c r="AK39" s="120">
        <v>2801421245</v>
      </c>
      <c r="AL39" s="119">
        <v>3101995652</v>
      </c>
      <c r="AM39" s="125">
        <v>3358107685</v>
      </c>
    </row>
    <row r="40" spans="1:39" ht="17.25" thickBot="1" thickTop="1">
      <c r="A40" s="126" t="s">
        <v>712</v>
      </c>
      <c r="B40" s="195">
        <f>G34+E103</f>
        <v>2928972866</v>
      </c>
      <c r="C40" s="195">
        <f t="shared" si="15"/>
        <v>3320020999</v>
      </c>
      <c r="D40" s="195">
        <f t="shared" si="15"/>
        <v>3740563264</v>
      </c>
      <c r="E40" s="195">
        <v>4185648308</v>
      </c>
      <c r="F40" s="173"/>
      <c r="G40" s="176"/>
      <c r="I40" s="126" t="s">
        <v>712</v>
      </c>
      <c r="J40" s="173">
        <v>2803032078</v>
      </c>
      <c r="K40" s="173">
        <v>3241991683</v>
      </c>
      <c r="L40" s="175">
        <v>3715452106</v>
      </c>
      <c r="M40" s="176">
        <v>4222638814</v>
      </c>
      <c r="N40" s="173">
        <v>4689634538</v>
      </c>
      <c r="O40" s="176">
        <v>5114507591</v>
      </c>
      <c r="Q40" s="126" t="s">
        <v>712</v>
      </c>
      <c r="R40" s="173">
        <v>1689409438</v>
      </c>
      <c r="S40" s="173">
        <v>1947680057</v>
      </c>
      <c r="T40" s="175">
        <v>2258802240</v>
      </c>
      <c r="U40" s="176">
        <v>2589252104</v>
      </c>
      <c r="V40" s="173">
        <v>2908602907</v>
      </c>
      <c r="W40" s="176">
        <v>3201254595</v>
      </c>
      <c r="Y40" s="166" t="s">
        <v>712</v>
      </c>
      <c r="Z40" s="136">
        <v>1594064857</v>
      </c>
      <c r="AA40" s="136">
        <v>1807688662</v>
      </c>
      <c r="AB40" s="120">
        <v>2057828506</v>
      </c>
      <c r="AC40" s="137">
        <v>2320243942</v>
      </c>
      <c r="AD40" s="136">
        <v>2544904083</v>
      </c>
      <c r="AE40" s="137">
        <v>2763851834</v>
      </c>
      <c r="AG40" s="126" t="s">
        <v>712</v>
      </c>
      <c r="AH40" s="127">
        <v>1717622866</v>
      </c>
      <c r="AI40" s="127">
        <v>1959643153</v>
      </c>
      <c r="AJ40" s="127">
        <v>2221273468</v>
      </c>
      <c r="AK40" s="120">
        <v>2493117739</v>
      </c>
      <c r="AL40" s="127">
        <v>2763443561</v>
      </c>
      <c r="AM40" s="128">
        <v>2994921053</v>
      </c>
    </row>
    <row r="41" spans="25:26" ht="13.5" thickTop="1">
      <c r="Y41" s="246" t="s">
        <v>780</v>
      </c>
      <c r="Z41" s="246"/>
    </row>
    <row r="43" spans="1:31" ht="13.5" thickBot="1">
      <c r="A43" s="243" t="s">
        <v>881</v>
      </c>
      <c r="B43" s="243"/>
      <c r="C43" s="243"/>
      <c r="D43" s="243"/>
      <c r="E43" s="243"/>
      <c r="F43" s="243"/>
      <c r="G43" s="243"/>
      <c r="I43" s="243" t="s">
        <v>829</v>
      </c>
      <c r="J43" s="243"/>
      <c r="K43" s="243"/>
      <c r="L43" s="243"/>
      <c r="M43" s="243"/>
      <c r="N43" s="243"/>
      <c r="O43" s="243"/>
      <c r="Q43" s="243" t="s">
        <v>768</v>
      </c>
      <c r="R43" s="243"/>
      <c r="S43" s="243"/>
      <c r="T43" s="243"/>
      <c r="U43" s="243"/>
      <c r="V43" s="243"/>
      <c r="W43" s="243"/>
      <c r="Y43" s="243" t="s">
        <v>720</v>
      </c>
      <c r="Z43" s="243"/>
      <c r="AA43" s="243"/>
      <c r="AB43" s="243"/>
      <c r="AC43" s="243"/>
      <c r="AD43" s="243"/>
      <c r="AE43" s="243"/>
    </row>
    <row r="44" spans="1:31" ht="17.25" thickBot="1" thickTop="1">
      <c r="A44" s="142" t="s">
        <v>880</v>
      </c>
      <c r="B44" s="143" t="s">
        <v>47</v>
      </c>
      <c r="C44" s="143" t="s">
        <v>705</v>
      </c>
      <c r="D44" s="143" t="s">
        <v>706</v>
      </c>
      <c r="E44" s="143" t="s">
        <v>707</v>
      </c>
      <c r="F44" s="143" t="s">
        <v>708</v>
      </c>
      <c r="G44" s="144" t="s">
        <v>709</v>
      </c>
      <c r="I44" s="142" t="s">
        <v>828</v>
      </c>
      <c r="J44" s="143" t="s">
        <v>47</v>
      </c>
      <c r="K44" s="143" t="s">
        <v>705</v>
      </c>
      <c r="L44" s="143" t="s">
        <v>706</v>
      </c>
      <c r="M44" s="143" t="s">
        <v>707</v>
      </c>
      <c r="N44" s="143" t="s">
        <v>708</v>
      </c>
      <c r="O44" s="144" t="s">
        <v>709</v>
      </c>
      <c r="Q44" s="142" t="s">
        <v>767</v>
      </c>
      <c r="R44" s="143" t="s">
        <v>47</v>
      </c>
      <c r="S44" s="143" t="s">
        <v>705</v>
      </c>
      <c r="T44" s="143" t="s">
        <v>706</v>
      </c>
      <c r="U44" s="143" t="s">
        <v>707</v>
      </c>
      <c r="V44" s="143" t="s">
        <v>708</v>
      </c>
      <c r="W44" s="144" t="s">
        <v>709</v>
      </c>
      <c r="Y44" s="142" t="s">
        <v>719</v>
      </c>
      <c r="Z44" s="143" t="s">
        <v>47</v>
      </c>
      <c r="AA44" s="143" t="s">
        <v>705</v>
      </c>
      <c r="AB44" s="143" t="s">
        <v>706</v>
      </c>
      <c r="AC44" s="143" t="s">
        <v>707</v>
      </c>
      <c r="AD44" s="143" t="s">
        <v>708</v>
      </c>
      <c r="AE44" s="144" t="s">
        <v>709</v>
      </c>
    </row>
    <row r="45" spans="1:34" ht="17.25" thickBot="1" thickTop="1">
      <c r="A45" s="124" t="s">
        <v>710</v>
      </c>
      <c r="B45" s="177">
        <f aca="true" t="shared" si="16" ref="B45:G45">B32/J32</f>
        <v>1.3956638474905008</v>
      </c>
      <c r="C45" s="177">
        <f t="shared" si="16"/>
        <v>1.3722090578096708</v>
      </c>
      <c r="D45" s="177">
        <f t="shared" si="16"/>
        <v>1.265820833352875</v>
      </c>
      <c r="E45" s="177">
        <f t="shared" si="16"/>
        <v>1.1594164959935742</v>
      </c>
      <c r="F45" s="177">
        <f t="shared" si="16"/>
        <v>1.1116362581697807</v>
      </c>
      <c r="G45" s="177">
        <f t="shared" si="16"/>
        <v>1.0759057571556454</v>
      </c>
      <c r="I45" s="124" t="s">
        <v>710</v>
      </c>
      <c r="J45" s="177">
        <f aca="true" t="shared" si="17" ref="J45:O47">J32/R32</f>
        <v>1.4309067436236866</v>
      </c>
      <c r="K45" s="177">
        <f>K32/S32</f>
        <v>1.4554100380939021</v>
      </c>
      <c r="L45" s="177">
        <f t="shared" si="17"/>
        <v>1.501364503325109</v>
      </c>
      <c r="M45" s="178">
        <f t="shared" si="17"/>
        <v>1.5762884140888398</v>
      </c>
      <c r="N45" s="179">
        <f>N32/V32</f>
        <v>1.6502086294280658</v>
      </c>
      <c r="O45" s="177">
        <f t="shared" si="17"/>
        <v>1.6722712351879319</v>
      </c>
      <c r="Q45" s="124" t="s">
        <v>710</v>
      </c>
      <c r="R45" s="177">
        <f aca="true" t="shared" si="18" ref="R45:W47">R32/Z32</f>
        <v>0.9037721209613241</v>
      </c>
      <c r="S45" s="177">
        <f t="shared" si="18"/>
        <v>0.9009187601840034</v>
      </c>
      <c r="T45" s="177">
        <f t="shared" si="18"/>
        <v>0.963477415918032</v>
      </c>
      <c r="U45" s="178">
        <f>U32/AC32</f>
        <v>1.0394745088611905</v>
      </c>
      <c r="V45" s="179">
        <f>V32/AD32</f>
        <v>1.0717744813534673</v>
      </c>
      <c r="W45" s="177">
        <f>W32/AE32</f>
        <v>1.089890486880721</v>
      </c>
      <c r="Y45" s="124" t="s">
        <v>710</v>
      </c>
      <c r="Z45" s="145">
        <f aca="true" t="shared" si="19" ref="Z45:AD47">Z32/AH32</f>
        <v>1.0491854217896093</v>
      </c>
      <c r="AA45" s="145">
        <f t="shared" si="19"/>
        <v>1.0700496786278737</v>
      </c>
      <c r="AB45" s="145">
        <f t="shared" si="19"/>
        <v>1.0450657497919458</v>
      </c>
      <c r="AC45" s="146">
        <f t="shared" si="19"/>
        <v>0.9773678179553725</v>
      </c>
      <c r="AD45" s="148">
        <f>AD32/AL32</f>
        <v>0.9453532424905926</v>
      </c>
      <c r="AE45" s="145">
        <f>AE32/AM32</f>
        <v>0.951788027572422</v>
      </c>
      <c r="AH45" s="149">
        <f>AE45-100%</f>
        <v>-0.04821197242757802</v>
      </c>
    </row>
    <row r="46" spans="1:34" ht="17.25" thickBot="1" thickTop="1">
      <c r="A46" s="124" t="s">
        <v>711</v>
      </c>
      <c r="B46" s="177">
        <f aca="true" t="shared" si="20" ref="B46:G46">B33/J33</f>
        <v>1.301564916620695</v>
      </c>
      <c r="C46" s="177">
        <f t="shared" si="20"/>
        <v>1.2719217978352602</v>
      </c>
      <c r="D46" s="177">
        <f t="shared" si="20"/>
        <v>1.1548155198685937</v>
      </c>
      <c r="E46" s="177">
        <f t="shared" si="20"/>
        <v>1.080869545475953</v>
      </c>
      <c r="F46" s="177">
        <f t="shared" si="20"/>
        <v>1.05559458895269</v>
      </c>
      <c r="G46" s="177">
        <f t="shared" si="20"/>
        <v>1.0429078991567815</v>
      </c>
      <c r="I46" s="124" t="s">
        <v>711</v>
      </c>
      <c r="J46" s="177">
        <f t="shared" si="17"/>
        <v>1.2889822347057893</v>
      </c>
      <c r="K46" s="177">
        <f>K33/S33</f>
        <v>1.335295442066792</v>
      </c>
      <c r="L46" s="177">
        <f t="shared" si="17"/>
        <v>1.3938085617558533</v>
      </c>
      <c r="M46" s="178">
        <f t="shared" si="17"/>
        <v>1.4543238244318248</v>
      </c>
      <c r="N46" s="179">
        <f>N33/V33</f>
        <v>1.50857553381236</v>
      </c>
      <c r="O46" s="177">
        <f t="shared" si="17"/>
        <v>1.5041202271949596</v>
      </c>
      <c r="Q46" s="124" t="s">
        <v>711</v>
      </c>
      <c r="R46" s="177">
        <f t="shared" si="18"/>
        <v>0.9376539992045827</v>
      </c>
      <c r="S46" s="177">
        <f t="shared" si="18"/>
        <v>0.9287080517866182</v>
      </c>
      <c r="T46" s="177">
        <f t="shared" si="18"/>
        <v>1.0027768437809983</v>
      </c>
      <c r="U46" s="178">
        <f>U33/AC33</f>
        <v>1.0790579973692322</v>
      </c>
      <c r="V46" s="179">
        <f t="shared" si="18"/>
        <v>1.123816088081821</v>
      </c>
      <c r="W46" s="177">
        <f t="shared" si="18"/>
        <v>1.1559412767220383</v>
      </c>
      <c r="Y46" s="124" t="s">
        <v>711</v>
      </c>
      <c r="Z46" s="145">
        <f t="shared" si="19"/>
        <v>1.0304478480243628</v>
      </c>
      <c r="AA46" s="145">
        <f t="shared" si="19"/>
        <v>1.0540608297526597</v>
      </c>
      <c r="AB46" s="145">
        <f t="shared" si="19"/>
        <v>1.0229345717677671</v>
      </c>
      <c r="AC46" s="146">
        <f t="shared" si="19"/>
        <v>0.9459796730295368</v>
      </c>
      <c r="AD46" s="145">
        <f t="shared" si="19"/>
        <v>0.9041136593535245</v>
      </c>
      <c r="AE46" s="145">
        <f>AE33/AM33</f>
        <v>0.9057171373695193</v>
      </c>
      <c r="AH46" s="149">
        <f>AE46-100%</f>
        <v>-0.09428286263048069</v>
      </c>
    </row>
    <row r="47" spans="1:34" ht="17.25" thickBot="1" thickTop="1">
      <c r="A47" s="126" t="s">
        <v>712</v>
      </c>
      <c r="B47" s="177">
        <f aca="true" t="shared" si="21" ref="B47:G47">B34/J34</f>
        <v>1.383577340736194</v>
      </c>
      <c r="C47" s="177">
        <f t="shared" si="21"/>
        <v>1.3396060487858295</v>
      </c>
      <c r="D47" s="177">
        <f t="shared" si="21"/>
        <v>1.2197504559595913</v>
      </c>
      <c r="E47" s="177">
        <f t="shared" si="21"/>
        <v>1.1302772767147962</v>
      </c>
      <c r="F47" s="177">
        <f t="shared" si="21"/>
        <v>1.08992620474928</v>
      </c>
      <c r="G47" s="177">
        <f t="shared" si="21"/>
        <v>1.0654247254555973</v>
      </c>
      <c r="I47" s="126" t="s">
        <v>712</v>
      </c>
      <c r="J47" s="177">
        <f t="shared" si="17"/>
        <v>1.3930011484774054</v>
      </c>
      <c r="K47" s="177">
        <f>K34/S34</f>
        <v>1.435492061437218</v>
      </c>
      <c r="L47" s="177">
        <f t="shared" si="17"/>
        <v>1.490395725600737</v>
      </c>
      <c r="M47" s="178">
        <f t="shared" si="17"/>
        <v>1.559213200593314</v>
      </c>
      <c r="N47" s="179">
        <f>N34/V34</f>
        <v>1.6301513236826626</v>
      </c>
      <c r="O47" s="177">
        <f t="shared" si="17"/>
        <v>1.6474583001058294</v>
      </c>
      <c r="Q47" s="126" t="s">
        <v>712</v>
      </c>
      <c r="R47" s="177">
        <f t="shared" si="18"/>
        <v>0.8561280743645101</v>
      </c>
      <c r="S47" s="177">
        <f t="shared" si="18"/>
        <v>0.8486448548048954</v>
      </c>
      <c r="T47" s="177">
        <f t="shared" si="18"/>
        <v>0.9102304015979216</v>
      </c>
      <c r="U47" s="178">
        <f>U34/AC34</f>
        <v>0.985412626239386</v>
      </c>
      <c r="V47" s="179">
        <f t="shared" si="18"/>
        <v>1.0247002838144004</v>
      </c>
      <c r="W47" s="177">
        <f t="shared" si="18"/>
        <v>1.0506511054588623</v>
      </c>
      <c r="Y47" s="126" t="s">
        <v>712</v>
      </c>
      <c r="Z47" s="145">
        <f>Z34/AH34</f>
        <v>1.0541129264976317</v>
      </c>
      <c r="AA47" s="145">
        <f t="shared" si="19"/>
        <v>1.078808181322986</v>
      </c>
      <c r="AB47" s="145">
        <f t="shared" si="19"/>
        <v>1.05624026532306</v>
      </c>
      <c r="AC47" s="146">
        <f t="shared" si="19"/>
        <v>0.9766359346458051</v>
      </c>
      <c r="AD47" s="145">
        <f t="shared" si="19"/>
        <v>0.9347710695897996</v>
      </c>
      <c r="AE47" s="145">
        <f>AE34/AM34</f>
        <v>0.9343865794465787</v>
      </c>
      <c r="AH47" s="149">
        <f>AE47-100%</f>
        <v>-0.06561342055342134</v>
      </c>
    </row>
    <row r="48" spans="1:25" ht="19.5" thickTop="1">
      <c r="A48" s="118"/>
      <c r="I48" s="118"/>
      <c r="Q48" s="118"/>
      <c r="Y48" s="118"/>
    </row>
    <row r="49" spans="1:25" ht="19.5" thickBot="1">
      <c r="A49" s="118"/>
      <c r="I49" s="118"/>
      <c r="Q49" s="118"/>
      <c r="Y49" s="118"/>
    </row>
    <row r="50" spans="1:31" ht="17.25" thickBot="1" thickTop="1">
      <c r="A50" s="142" t="s">
        <v>880</v>
      </c>
      <c r="B50" s="143" t="s">
        <v>713</v>
      </c>
      <c r="C50" s="143" t="s">
        <v>714</v>
      </c>
      <c r="D50" s="143" t="s">
        <v>715</v>
      </c>
      <c r="E50" s="143" t="s">
        <v>716</v>
      </c>
      <c r="F50" s="143" t="s">
        <v>717</v>
      </c>
      <c r="G50" s="144" t="s">
        <v>718</v>
      </c>
      <c r="I50" s="142" t="s">
        <v>828</v>
      </c>
      <c r="J50" s="143" t="s">
        <v>713</v>
      </c>
      <c r="K50" s="143" t="s">
        <v>714</v>
      </c>
      <c r="L50" s="143" t="s">
        <v>715</v>
      </c>
      <c r="M50" s="143" t="s">
        <v>716</v>
      </c>
      <c r="N50" s="143" t="s">
        <v>717</v>
      </c>
      <c r="O50" s="144" t="s">
        <v>718</v>
      </c>
      <c r="Q50" s="142" t="s">
        <v>767</v>
      </c>
      <c r="R50" s="143" t="s">
        <v>713</v>
      </c>
      <c r="S50" s="143" t="s">
        <v>714</v>
      </c>
      <c r="T50" s="143" t="s">
        <v>715</v>
      </c>
      <c r="U50" s="143" t="s">
        <v>716</v>
      </c>
      <c r="V50" s="143" t="s">
        <v>717</v>
      </c>
      <c r="W50" s="144" t="s">
        <v>718</v>
      </c>
      <c r="Y50" s="142" t="s">
        <v>719</v>
      </c>
      <c r="Z50" s="143" t="s">
        <v>713</v>
      </c>
      <c r="AA50" s="143" t="s">
        <v>714</v>
      </c>
      <c r="AB50" s="143" t="s">
        <v>715</v>
      </c>
      <c r="AC50" s="143" t="s">
        <v>716</v>
      </c>
      <c r="AD50" s="143" t="s">
        <v>717</v>
      </c>
      <c r="AE50" s="144" t="s">
        <v>718</v>
      </c>
    </row>
    <row r="51" spans="1:34" ht="17.25" thickBot="1" thickTop="1">
      <c r="A51" s="124" t="s">
        <v>710</v>
      </c>
      <c r="B51" s="177">
        <f aca="true" t="shared" si="22" ref="B51:G51">B38/J38</f>
        <v>1.0468096995281924</v>
      </c>
      <c r="C51" s="177">
        <f t="shared" si="22"/>
        <v>1.0170324356152578</v>
      </c>
      <c r="D51" s="177">
        <f t="shared" si="22"/>
        <v>0.9930390045173496</v>
      </c>
      <c r="E51" s="177">
        <f t="shared" si="22"/>
        <v>0.976772022096257</v>
      </c>
      <c r="F51" s="177">
        <f t="shared" si="22"/>
        <v>0</v>
      </c>
      <c r="G51" s="177">
        <f t="shared" si="22"/>
        <v>0</v>
      </c>
      <c r="I51" s="124" t="s">
        <v>710</v>
      </c>
      <c r="J51" s="180">
        <f aca="true" t="shared" si="23" ref="J51:O53">J38/R38</f>
        <v>1.6881155940376</v>
      </c>
      <c r="K51" s="180">
        <f t="shared" si="23"/>
        <v>1.6976901022126065</v>
      </c>
      <c r="L51" s="180">
        <f t="shared" si="23"/>
        <v>1.6836759114564221</v>
      </c>
      <c r="M51" s="180">
        <f t="shared" si="23"/>
        <v>1.6692788329177943</v>
      </c>
      <c r="N51" s="180">
        <f t="shared" si="23"/>
        <v>1.65402889727536</v>
      </c>
      <c r="O51" s="180">
        <f t="shared" si="23"/>
        <v>1.6361748127412699</v>
      </c>
      <c r="Q51" s="124" t="s">
        <v>710</v>
      </c>
      <c r="R51" s="180">
        <f aca="true" t="shared" si="24" ref="R51:W53">R38/Z38</f>
        <v>1.0960814924344484</v>
      </c>
      <c r="S51" s="180">
        <f t="shared" si="24"/>
        <v>1.1147117634828037</v>
      </c>
      <c r="T51" s="180">
        <f t="shared" si="24"/>
        <v>1.1361729600797486</v>
      </c>
      <c r="U51" s="180">
        <f t="shared" si="24"/>
        <v>1.1547846015471541</v>
      </c>
      <c r="V51" s="180">
        <f t="shared" si="24"/>
        <v>1.1791365075283238</v>
      </c>
      <c r="W51" s="180">
        <f t="shared" si="24"/>
        <v>1.1962568333657155</v>
      </c>
      <c r="Y51" s="124" t="s">
        <v>710</v>
      </c>
      <c r="Z51" s="150">
        <f aca="true" t="shared" si="25" ref="Z51:AB53">Z38/AH38</f>
        <v>0.9485310424719787</v>
      </c>
      <c r="AA51" s="150">
        <f t="shared" si="25"/>
        <v>0.9450807715880236</v>
      </c>
      <c r="AB51" s="150">
        <f>AB38/AJ38</f>
        <v>0.9473133603035303</v>
      </c>
      <c r="AC51" s="150">
        <f>AC38/AK38</f>
        <v>0.9530322116310866</v>
      </c>
      <c r="AD51" s="150">
        <f>AD38/AL38</f>
        <v>0.9470051893568164</v>
      </c>
      <c r="AE51" s="150">
        <f>AE38/AM38</f>
        <v>0.949999869201038</v>
      </c>
      <c r="AH51" s="152">
        <f>AE51-100%</f>
        <v>-0.05000013079896204</v>
      </c>
    </row>
    <row r="52" spans="1:34" ht="17.25" thickBot="1" thickTop="1">
      <c r="A52" s="124" t="s">
        <v>711</v>
      </c>
      <c r="B52" s="177">
        <f aca="true" t="shared" si="26" ref="B52:G52">B39/J39</f>
        <v>1.0320276958443901</v>
      </c>
      <c r="C52" s="177">
        <f t="shared" si="26"/>
        <v>1.0251168508986042</v>
      </c>
      <c r="D52" s="177">
        <f t="shared" si="26"/>
        <v>1.0181579330843407</v>
      </c>
      <c r="E52" s="177">
        <f t="shared" si="26"/>
        <v>1.010344704923367</v>
      </c>
      <c r="F52" s="177">
        <f t="shared" si="26"/>
        <v>0</v>
      </c>
      <c r="G52" s="177">
        <f t="shared" si="26"/>
        <v>0</v>
      </c>
      <c r="I52" s="124" t="s">
        <v>711</v>
      </c>
      <c r="J52" s="180">
        <f t="shared" si="23"/>
        <v>1.5065153696934575</v>
      </c>
      <c r="K52" s="180">
        <f t="shared" si="23"/>
        <v>1.5025824212326324</v>
      </c>
      <c r="L52" s="180">
        <f t="shared" si="23"/>
        <v>1.4741196354610473</v>
      </c>
      <c r="M52" s="180">
        <f t="shared" si="23"/>
        <v>1.4516647295057632</v>
      </c>
      <c r="N52" s="180">
        <f t="shared" si="23"/>
        <v>1.428412503051631</v>
      </c>
      <c r="O52" s="180">
        <f t="shared" si="23"/>
        <v>1.4193802110987261</v>
      </c>
      <c r="Q52" s="124" t="s">
        <v>711</v>
      </c>
      <c r="R52" s="180">
        <f t="shared" si="24"/>
        <v>1.159801298798921</v>
      </c>
      <c r="S52" s="180">
        <f t="shared" si="24"/>
        <v>1.1691721963491497</v>
      </c>
      <c r="T52" s="180">
        <f t="shared" si="24"/>
        <v>1.1758709609690758</v>
      </c>
      <c r="U52" s="180">
        <f t="shared" si="24"/>
        <v>1.1860798942090653</v>
      </c>
      <c r="V52" s="180">
        <f t="shared" si="24"/>
        <v>1.205398097963141</v>
      </c>
      <c r="W52" s="180">
        <f t="shared" si="24"/>
        <v>1.210926061830849</v>
      </c>
      <c r="Y52" s="124" t="s">
        <v>711</v>
      </c>
      <c r="Z52" s="150">
        <f t="shared" si="25"/>
        <v>0.9042829696059559</v>
      </c>
      <c r="AA52" s="150">
        <f t="shared" si="25"/>
        <v>0.9053593667165581</v>
      </c>
      <c r="AB52" s="150">
        <f t="shared" si="25"/>
        <v>0.9196896877636762</v>
      </c>
      <c r="AC52" s="150">
        <f aca="true" t="shared" si="27" ref="AC52:AE53">AC39/AK39</f>
        <v>0.9307896206805557</v>
      </c>
      <c r="AD52" s="150">
        <f t="shared" si="27"/>
        <v>0.9264261747585454</v>
      </c>
      <c r="AE52" s="150">
        <f t="shared" si="27"/>
        <v>0.9332890356671215</v>
      </c>
      <c r="AH52" s="152">
        <f>AE52-100%</f>
        <v>-0.06671096433287849</v>
      </c>
    </row>
    <row r="53" spans="1:34" ht="17.25" thickBot="1" thickTop="1">
      <c r="A53" s="126" t="s">
        <v>712</v>
      </c>
      <c r="B53" s="177">
        <f aca="true" t="shared" si="28" ref="B53:G53">B40/J40</f>
        <v>1.0449301986190114</v>
      </c>
      <c r="C53" s="177">
        <f t="shared" si="28"/>
        <v>1.02406832701304</v>
      </c>
      <c r="D53" s="177">
        <f t="shared" si="28"/>
        <v>1.0067585739995002</v>
      </c>
      <c r="E53" s="177">
        <f t="shared" si="28"/>
        <v>0.9912399550069593</v>
      </c>
      <c r="F53" s="177">
        <f t="shared" si="28"/>
        <v>0</v>
      </c>
      <c r="G53" s="177">
        <f t="shared" si="28"/>
        <v>0</v>
      </c>
      <c r="I53" s="126" t="s">
        <v>712</v>
      </c>
      <c r="J53" s="180">
        <f t="shared" si="23"/>
        <v>1.6591786543576774</v>
      </c>
      <c r="K53" s="180">
        <f t="shared" si="23"/>
        <v>1.664540164771015</v>
      </c>
      <c r="L53" s="180">
        <f t="shared" si="23"/>
        <v>1.6448771123938677</v>
      </c>
      <c r="M53" s="180">
        <f t="shared" si="23"/>
        <v>1.6308334006861156</v>
      </c>
      <c r="N53" s="180">
        <f t="shared" si="23"/>
        <v>1.6123323423467926</v>
      </c>
      <c r="O53" s="180">
        <f t="shared" si="23"/>
        <v>1.5976572431909308</v>
      </c>
      <c r="Q53" s="126" t="s">
        <v>712</v>
      </c>
      <c r="R53" s="180">
        <f t="shared" si="24"/>
        <v>1.0598122344779852</v>
      </c>
      <c r="S53" s="180">
        <f t="shared" si="24"/>
        <v>1.077442204480674</v>
      </c>
      <c r="T53" s="180">
        <f t="shared" si="24"/>
        <v>1.0976630139071462</v>
      </c>
      <c r="U53" s="180">
        <f t="shared" si="24"/>
        <v>1.1159396032160829</v>
      </c>
      <c r="V53" s="180">
        <f t="shared" si="24"/>
        <v>1.1429125861479472</v>
      </c>
      <c r="W53" s="180">
        <f t="shared" si="24"/>
        <v>1.158258397074407</v>
      </c>
      <c r="Y53" s="126" t="s">
        <v>712</v>
      </c>
      <c r="Z53" s="151">
        <f t="shared" si="25"/>
        <v>0.9280645295042317</v>
      </c>
      <c r="AA53" s="151">
        <f t="shared" si="25"/>
        <v>0.9224580808156964</v>
      </c>
      <c r="AB53" s="151">
        <f t="shared" si="25"/>
        <v>0.9264183521954353</v>
      </c>
      <c r="AC53" s="151">
        <f t="shared" si="27"/>
        <v>0.9306595936903724</v>
      </c>
      <c r="AD53" s="151">
        <f t="shared" si="27"/>
        <v>0.9209176980908133</v>
      </c>
      <c r="AE53" s="151">
        <f t="shared" si="27"/>
        <v>0.9228463071610723</v>
      </c>
      <c r="AH53" s="152">
        <f>AE53-100%</f>
        <v>-0.0771536928389277</v>
      </c>
    </row>
    <row r="54" ht="13.5" thickTop="1"/>
    <row r="60" spans="1:3" ht="12.75">
      <c r="A60" t="s">
        <v>710</v>
      </c>
      <c r="B60" t="s">
        <v>884</v>
      </c>
      <c r="C60" t="s">
        <v>885</v>
      </c>
    </row>
    <row r="61" spans="1:3" ht="12.75">
      <c r="A61">
        <v>1879923140</v>
      </c>
      <c r="B61">
        <v>427770656</v>
      </c>
      <c r="C61">
        <v>403002113</v>
      </c>
    </row>
    <row r="62" spans="1:3" ht="12.75">
      <c r="A62">
        <v>1850915369</v>
      </c>
      <c r="B62">
        <v>427245973</v>
      </c>
      <c r="C62">
        <v>393050893</v>
      </c>
    </row>
    <row r="63" spans="1:3" ht="12.75">
      <c r="A63">
        <v>2087301822</v>
      </c>
      <c r="B63">
        <v>470409703</v>
      </c>
      <c r="C63">
        <v>438573494</v>
      </c>
    </row>
    <row r="64" spans="1:3" ht="12.75">
      <c r="A64">
        <v>1754316487</v>
      </c>
      <c r="B64">
        <v>403597463</v>
      </c>
      <c r="C64">
        <v>374150482</v>
      </c>
    </row>
    <row r="66" ht="12.75">
      <c r="F66" t="s">
        <v>886</v>
      </c>
    </row>
    <row r="68" spans="1:10" ht="12.75">
      <c r="A68">
        <v>45277958</v>
      </c>
      <c r="B68">
        <v>10302815</v>
      </c>
      <c r="C68">
        <v>9706309</v>
      </c>
      <c r="D68" s="199" t="s">
        <v>709</v>
      </c>
      <c r="E68">
        <v>92247591</v>
      </c>
      <c r="F68">
        <v>106999051</v>
      </c>
      <c r="G68">
        <v>123072497</v>
      </c>
      <c r="H68">
        <v>76833010</v>
      </c>
      <c r="I68">
        <v>75371251</v>
      </c>
      <c r="J68">
        <v>73594748</v>
      </c>
    </row>
    <row r="69" spans="1:10" ht="12.75">
      <c r="A69">
        <v>54832736</v>
      </c>
      <c r="B69">
        <v>12657013</v>
      </c>
      <c r="C69">
        <v>11643986</v>
      </c>
      <c r="E69">
        <v>20990604</v>
      </c>
      <c r="F69">
        <v>24698545</v>
      </c>
      <c r="G69">
        <v>27736513</v>
      </c>
      <c r="H69">
        <v>17676169</v>
      </c>
      <c r="I69">
        <v>17841881</v>
      </c>
      <c r="J69">
        <v>17702532</v>
      </c>
    </row>
    <row r="70" spans="1:10" ht="12.75">
      <c r="A70">
        <v>57379558</v>
      </c>
      <c r="B70">
        <v>12931468</v>
      </c>
      <c r="C70">
        <v>12056297</v>
      </c>
      <c r="E70">
        <v>19775263</v>
      </c>
      <c r="F70">
        <v>22721757</v>
      </c>
      <c r="G70">
        <v>25859366</v>
      </c>
      <c r="H70">
        <v>16386489</v>
      </c>
      <c r="I70">
        <v>16286624</v>
      </c>
      <c r="J70">
        <v>16426303</v>
      </c>
    </row>
    <row r="71" spans="1:3" ht="12.75">
      <c r="A71">
        <v>24060257</v>
      </c>
      <c r="B71">
        <v>5535293</v>
      </c>
      <c r="C71">
        <v>5131426</v>
      </c>
    </row>
    <row r="72" spans="1:3" ht="12.75">
      <c r="A72">
        <v>20849051</v>
      </c>
      <c r="B72">
        <v>4935385</v>
      </c>
      <c r="C72">
        <v>4505175</v>
      </c>
    </row>
    <row r="73" spans="1:3" ht="12.75">
      <c r="A73">
        <v>20178613</v>
      </c>
      <c r="B73">
        <v>4853777</v>
      </c>
      <c r="C73">
        <v>4503856</v>
      </c>
    </row>
    <row r="74" spans="4:7" ht="12.75">
      <c r="D74" s="199" t="s">
        <v>888</v>
      </c>
      <c r="E74">
        <v>86183216</v>
      </c>
      <c r="F74">
        <v>85764142</v>
      </c>
      <c r="G74">
        <v>70440451</v>
      </c>
    </row>
    <row r="75" spans="5:7" ht="12.75">
      <c r="E75">
        <v>21202328</v>
      </c>
      <c r="F75">
        <v>21651057</v>
      </c>
      <c r="G75">
        <v>16999000</v>
      </c>
    </row>
    <row r="76" spans="5:7" ht="12.75">
      <c r="E76">
        <v>19407138</v>
      </c>
      <c r="F76">
        <v>19276297</v>
      </c>
      <c r="G76">
        <v>15711385</v>
      </c>
    </row>
    <row r="81" spans="1:3" ht="12.75">
      <c r="A81">
        <v>1901860010</v>
      </c>
      <c r="B81">
        <v>432762321</v>
      </c>
      <c r="C81">
        <v>407704753</v>
      </c>
    </row>
    <row r="82" spans="1:3" ht="12.75">
      <c r="A82">
        <v>1862906666</v>
      </c>
      <c r="B82">
        <v>430013919</v>
      </c>
      <c r="C82">
        <v>395597304</v>
      </c>
    </row>
    <row r="83" spans="1:3" ht="12.75">
      <c r="A83">
        <v>2104121456</v>
      </c>
      <c r="B83">
        <v>474200298</v>
      </c>
      <c r="C83">
        <v>442107551</v>
      </c>
    </row>
    <row r="84" spans="1:3" ht="12.75">
      <c r="A84">
        <v>1804427071</v>
      </c>
      <c r="B84">
        <v>415125880</v>
      </c>
      <c r="C84">
        <v>384837775</v>
      </c>
    </row>
    <row r="85" spans="1:3" ht="12.75">
      <c r="A85">
        <v>1997878974</v>
      </c>
      <c r="B85">
        <v>472937992</v>
      </c>
      <c r="C85">
        <v>431712569</v>
      </c>
    </row>
    <row r="92" spans="1:3" ht="12.75">
      <c r="A92">
        <v>1922831989</v>
      </c>
      <c r="B92">
        <v>437534419</v>
      </c>
      <c r="C92">
        <v>412200547</v>
      </c>
    </row>
    <row r="93" spans="1:3" ht="12.75">
      <c r="A93">
        <v>1886643500</v>
      </c>
      <c r="B93">
        <v>435493090</v>
      </c>
      <c r="C93">
        <v>400637934</v>
      </c>
    </row>
    <row r="94" spans="1:5" ht="12.75">
      <c r="A94">
        <v>2118254513</v>
      </c>
      <c r="B94">
        <v>477385430</v>
      </c>
      <c r="C94">
        <v>445077119</v>
      </c>
      <c r="E94" t="s">
        <v>887</v>
      </c>
    </row>
    <row r="95" spans="1:10" ht="12.75">
      <c r="A95">
        <v>1829158741</v>
      </c>
      <c r="B95">
        <v>420815628</v>
      </c>
      <c r="C95">
        <v>390112397</v>
      </c>
      <c r="E95">
        <v>1922831989</v>
      </c>
      <c r="F95">
        <v>1886643500</v>
      </c>
      <c r="G95">
        <v>2118254513</v>
      </c>
      <c r="H95">
        <v>1829158741</v>
      </c>
      <c r="I95">
        <v>2062967026</v>
      </c>
      <c r="J95">
        <v>1939266440</v>
      </c>
    </row>
    <row r="96" spans="1:10" ht="12.75">
      <c r="A96">
        <v>2062967026</v>
      </c>
      <c r="B96">
        <v>488345632</v>
      </c>
      <c r="C96">
        <v>445777155</v>
      </c>
      <c r="E96">
        <v>437534419</v>
      </c>
      <c r="F96">
        <v>435493090</v>
      </c>
      <c r="G96">
        <v>477385430</v>
      </c>
      <c r="H96">
        <v>420815628</v>
      </c>
      <c r="I96">
        <v>488345632</v>
      </c>
      <c r="J96">
        <v>466472657</v>
      </c>
    </row>
    <row r="97" spans="1:10" ht="12.75">
      <c r="A97">
        <v>1939266440</v>
      </c>
      <c r="B97">
        <v>466472657</v>
      </c>
      <c r="C97">
        <v>432843080</v>
      </c>
      <c r="E97">
        <v>412200547</v>
      </c>
      <c r="F97">
        <v>400637934</v>
      </c>
      <c r="G97">
        <v>445077119</v>
      </c>
      <c r="H97">
        <v>390112397</v>
      </c>
      <c r="I97">
        <v>445777155</v>
      </c>
      <c r="J97">
        <v>432843080</v>
      </c>
    </row>
    <row r="98" spans="1:3" ht="12.75">
      <c r="A98">
        <v>1786642961</v>
      </c>
      <c r="B98">
        <v>439540305</v>
      </c>
      <c r="C98">
        <v>402324634</v>
      </c>
    </row>
    <row r="99" spans="1:3" ht="12.75">
      <c r="A99">
        <v>1739850763</v>
      </c>
      <c r="B99">
        <v>439223218</v>
      </c>
      <c r="C99">
        <v>391048133</v>
      </c>
    </row>
    <row r="100" spans="1:3" ht="12.75">
      <c r="A100">
        <v>1885458470</v>
      </c>
      <c r="B100">
        <v>455007233</v>
      </c>
      <c r="C100">
        <v>420542265</v>
      </c>
    </row>
    <row r="101" spans="5:7" ht="12.75">
      <c r="E101">
        <v>1786642961</v>
      </c>
      <c r="F101">
        <v>1739850763</v>
      </c>
      <c r="G101">
        <v>1885458470</v>
      </c>
    </row>
    <row r="102" spans="5:7" ht="12.75">
      <c r="E102">
        <v>439540305</v>
      </c>
      <c r="F102">
        <v>439223218</v>
      </c>
      <c r="G102">
        <v>455007233</v>
      </c>
    </row>
    <row r="103" spans="5:7" ht="12.75">
      <c r="E103">
        <v>402324634</v>
      </c>
      <c r="F103">
        <v>391048133</v>
      </c>
      <c r="G103">
        <v>420542265</v>
      </c>
    </row>
  </sheetData>
  <sheetProtection/>
  <mergeCells count="20">
    <mergeCell ref="A43:G43"/>
    <mergeCell ref="I43:O43"/>
    <mergeCell ref="I2:O2"/>
    <mergeCell ref="I29:O29"/>
    <mergeCell ref="AG1:AM1"/>
    <mergeCell ref="AG28:AM28"/>
    <mergeCell ref="Q2:W2"/>
    <mergeCell ref="Q29:W29"/>
    <mergeCell ref="A2:G2"/>
    <mergeCell ref="A29:G29"/>
    <mergeCell ref="Q43:W43"/>
    <mergeCell ref="Y43:AE43"/>
    <mergeCell ref="Y2:AE2"/>
    <mergeCell ref="AG2:AM2"/>
    <mergeCell ref="Y29:AE29"/>
    <mergeCell ref="AG29:AM29"/>
    <mergeCell ref="Y8:Z8"/>
    <mergeCell ref="Y14:Z14"/>
    <mergeCell ref="Y35:Z35"/>
    <mergeCell ref="Y41:Z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KRD-IG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Iwona</cp:lastModifiedBy>
  <cp:lastPrinted>2020-09-07T13:51:20Z</cp:lastPrinted>
  <dcterms:created xsi:type="dcterms:W3CDTF">2007-04-17T09:53:17Z</dcterms:created>
  <dcterms:modified xsi:type="dcterms:W3CDTF">2023-12-28T12:17:53Z</dcterms:modified>
  <cp:category/>
  <cp:version/>
  <cp:contentType/>
  <cp:contentStatus/>
</cp:coreProperties>
</file>