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RAPORTY NA STRONE WWW\"/>
    </mc:Choice>
  </mc:AlternateContent>
  <bookViews>
    <workbookView xWindow="0" yWindow="0" windowWidth="18030" windowHeight="11610" activeTab="1"/>
  </bookViews>
  <sheets>
    <sheet name="dane zywy drob" sheetId="1" r:id="rId1"/>
    <sheet name="DYNAM. DROB ZYWY"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2" l="1"/>
  <c r="C5" i="2" s="1"/>
  <c r="D5" i="2"/>
  <c r="E5" i="2"/>
  <c r="F5" i="2"/>
  <c r="G5" i="2"/>
  <c r="H5" i="2"/>
  <c r="I5" i="2"/>
  <c r="J5" i="2"/>
  <c r="K5" i="2"/>
  <c r="L5" i="2"/>
  <c r="M5" i="2"/>
  <c r="I7" i="2"/>
  <c r="E9" i="2"/>
  <c r="G9" i="2"/>
  <c r="I9" i="2"/>
  <c r="K9" i="2"/>
  <c r="M9" i="2"/>
  <c r="B13" i="2"/>
  <c r="C13" i="2"/>
  <c r="D13" i="2"/>
  <c r="E13" i="2"/>
  <c r="G13" i="2"/>
  <c r="I13" i="2"/>
  <c r="K13" i="2"/>
  <c r="M13" i="2"/>
  <c r="I15" i="2"/>
  <c r="C17" i="2"/>
  <c r="E17" i="2"/>
  <c r="G17" i="2"/>
  <c r="I17" i="2"/>
  <c r="K17" i="2"/>
  <c r="M17" i="2"/>
  <c r="B22" i="2"/>
  <c r="D22" i="2"/>
  <c r="E22" i="2"/>
  <c r="F22" i="2"/>
  <c r="G22" i="2"/>
  <c r="H22" i="2"/>
  <c r="I22" i="2"/>
  <c r="J22" i="2"/>
  <c r="K22" i="2"/>
  <c r="L22" i="2"/>
  <c r="M22" i="2"/>
  <c r="I24" i="2"/>
  <c r="C26" i="2"/>
  <c r="E26" i="2"/>
  <c r="G26" i="2"/>
  <c r="I26" i="2"/>
  <c r="K26" i="2"/>
  <c r="M26" i="2"/>
  <c r="B30" i="2"/>
  <c r="C30" i="2"/>
  <c r="D30" i="2"/>
  <c r="G30" i="2" s="1"/>
  <c r="E30" i="2"/>
  <c r="I30" i="2"/>
  <c r="K30" i="2"/>
  <c r="M30" i="2"/>
  <c r="I32" i="2"/>
  <c r="C34" i="2"/>
  <c r="E34" i="2"/>
  <c r="G34" i="2"/>
  <c r="I34" i="2"/>
  <c r="K34" i="2"/>
  <c r="M34" i="2"/>
  <c r="B41" i="2"/>
  <c r="C7" i="2" s="1"/>
  <c r="D41" i="2"/>
  <c r="E7" i="2" s="1"/>
  <c r="E41" i="2"/>
  <c r="F41" i="2"/>
  <c r="G7" i="2" s="1"/>
  <c r="G41" i="2"/>
  <c r="H41" i="2"/>
  <c r="I41" i="2"/>
  <c r="J41" i="2"/>
  <c r="K7" i="2" s="1"/>
  <c r="K41" i="2"/>
  <c r="L41" i="2"/>
  <c r="M7" i="2" s="1"/>
  <c r="M41" i="2"/>
  <c r="C43" i="2"/>
  <c r="I43" i="2"/>
  <c r="C45" i="2"/>
  <c r="E45" i="2"/>
  <c r="G45" i="2"/>
  <c r="I45" i="2"/>
  <c r="K45" i="2"/>
  <c r="M45" i="2"/>
  <c r="B49" i="2"/>
  <c r="C15" i="2" s="1"/>
  <c r="C49" i="2"/>
  <c r="D49" i="2"/>
  <c r="E15" i="2" s="1"/>
  <c r="E49" i="2"/>
  <c r="F49" i="2"/>
  <c r="G15" i="2" s="1"/>
  <c r="G49" i="2"/>
  <c r="H49" i="2"/>
  <c r="I49" i="2"/>
  <c r="J49" i="2"/>
  <c r="K15" i="2" s="1"/>
  <c r="K49" i="2"/>
  <c r="L49" i="2"/>
  <c r="M15" i="2" s="1"/>
  <c r="M49" i="2"/>
  <c r="I51" i="2"/>
  <c r="C53" i="2"/>
  <c r="E53" i="2"/>
  <c r="G53" i="2"/>
  <c r="I53" i="2"/>
  <c r="K53" i="2"/>
  <c r="M53" i="2"/>
  <c r="B58" i="2"/>
  <c r="C24" i="2" s="1"/>
  <c r="D58" i="2"/>
  <c r="E24" i="2" s="1"/>
  <c r="E58" i="2"/>
  <c r="F58" i="2"/>
  <c r="G24" i="2" s="1"/>
  <c r="G58" i="2"/>
  <c r="H58" i="2"/>
  <c r="I58" i="2"/>
  <c r="J58" i="2"/>
  <c r="K24" i="2" s="1"/>
  <c r="K58" i="2"/>
  <c r="L58" i="2"/>
  <c r="M24" i="2" s="1"/>
  <c r="M58" i="2"/>
  <c r="C60" i="2"/>
  <c r="I60" i="2"/>
  <c r="C62" i="2"/>
  <c r="E62" i="2"/>
  <c r="G62" i="2"/>
  <c r="I62" i="2"/>
  <c r="K62" i="2"/>
  <c r="M62" i="2"/>
  <c r="B66" i="2"/>
  <c r="C32" i="2" s="1"/>
  <c r="C66" i="2"/>
  <c r="D66" i="2"/>
  <c r="E32" i="2" s="1"/>
  <c r="E66" i="2"/>
  <c r="F66" i="2"/>
  <c r="G32" i="2" s="1"/>
  <c r="G66" i="2"/>
  <c r="H66" i="2"/>
  <c r="I66" i="2"/>
  <c r="J66" i="2"/>
  <c r="K32" i="2" s="1"/>
  <c r="K66" i="2"/>
  <c r="L66" i="2"/>
  <c r="C22" i="2" s="1"/>
  <c r="M66" i="2"/>
  <c r="I68" i="2"/>
  <c r="C70" i="2"/>
  <c r="E70" i="2"/>
  <c r="G70" i="2"/>
  <c r="I70" i="2"/>
  <c r="K70" i="2"/>
  <c r="M70" i="2"/>
  <c r="D76" i="2"/>
  <c r="F76" i="2"/>
  <c r="H76" i="2"/>
  <c r="J76" i="2"/>
  <c r="L76" i="2"/>
  <c r="C78" i="2"/>
  <c r="C80" i="2"/>
  <c r="E80" i="2"/>
  <c r="G80" i="2"/>
  <c r="I80" i="2"/>
  <c r="K80" i="2"/>
  <c r="M80" i="2"/>
  <c r="B84" i="2"/>
  <c r="D84" i="2"/>
  <c r="F84" i="2"/>
  <c r="H84" i="2"/>
  <c r="J84" i="2"/>
  <c r="L84" i="2"/>
  <c r="C86" i="2"/>
  <c r="C88" i="2"/>
  <c r="E88" i="2"/>
  <c r="G88" i="2"/>
  <c r="I88" i="2"/>
  <c r="K88" i="2"/>
  <c r="M88" i="2"/>
  <c r="C93" i="2"/>
  <c r="D93" i="2"/>
  <c r="E60" i="2" s="1"/>
  <c r="E93" i="2"/>
  <c r="F93" i="2"/>
  <c r="G60" i="2" s="1"/>
  <c r="G93" i="2"/>
  <c r="H93" i="2"/>
  <c r="I93" i="2"/>
  <c r="J93" i="2"/>
  <c r="K60" i="2" s="1"/>
  <c r="K93" i="2"/>
  <c r="L93" i="2"/>
  <c r="M60" i="2" s="1"/>
  <c r="M93" i="2"/>
  <c r="C95" i="2"/>
  <c r="E95" i="2"/>
  <c r="M95" i="2"/>
  <c r="C97" i="2"/>
  <c r="E97" i="2"/>
  <c r="G97" i="2"/>
  <c r="I97" i="2"/>
  <c r="K97" i="2"/>
  <c r="M97" i="2"/>
  <c r="B101" i="2"/>
  <c r="C68" i="2" s="1"/>
  <c r="C101" i="2"/>
  <c r="D101" i="2"/>
  <c r="E68" i="2" s="1"/>
  <c r="E101" i="2"/>
  <c r="F101" i="2"/>
  <c r="G68" i="2" s="1"/>
  <c r="G101" i="2"/>
  <c r="H101" i="2"/>
  <c r="I101" i="2"/>
  <c r="J101" i="2"/>
  <c r="K68" i="2" s="1"/>
  <c r="K101" i="2"/>
  <c r="L101" i="2"/>
  <c r="C58" i="2" s="1"/>
  <c r="M101" i="2"/>
  <c r="E103" i="2"/>
  <c r="M103" i="2"/>
  <c r="C105" i="2"/>
  <c r="E105" i="2"/>
  <c r="G105" i="2"/>
  <c r="I105" i="2"/>
  <c r="K105" i="2"/>
  <c r="M105" i="2"/>
  <c r="D111" i="2"/>
  <c r="F111" i="2"/>
  <c r="H111" i="2"/>
  <c r="J111" i="2"/>
  <c r="L111" i="2"/>
  <c r="C113" i="2"/>
  <c r="C115" i="2"/>
  <c r="E115" i="2"/>
  <c r="G115" i="2"/>
  <c r="I115" i="2"/>
  <c r="K115" i="2"/>
  <c r="M115" i="2"/>
  <c r="B119" i="2"/>
  <c r="D119" i="2"/>
  <c r="F119" i="2"/>
  <c r="H119" i="2"/>
  <c r="J119" i="2"/>
  <c r="L119" i="2"/>
  <c r="C123" i="2"/>
  <c r="E123" i="2"/>
  <c r="G123" i="2"/>
  <c r="I123" i="2"/>
  <c r="K123" i="2"/>
  <c r="M123" i="2"/>
  <c r="D128" i="2"/>
  <c r="E128" i="2"/>
  <c r="F128" i="2"/>
  <c r="G95" i="2" s="1"/>
  <c r="G128" i="2"/>
  <c r="H128" i="2"/>
  <c r="I95" i="2" s="1"/>
  <c r="I128" i="2"/>
  <c r="J128" i="2"/>
  <c r="K95" i="2" s="1"/>
  <c r="K128" i="2"/>
  <c r="L128" i="2"/>
  <c r="M128" i="2"/>
  <c r="C130" i="2"/>
  <c r="I130" i="2"/>
  <c r="C132" i="2"/>
  <c r="E132" i="2"/>
  <c r="G132" i="2"/>
  <c r="I132" i="2"/>
  <c r="K132" i="2"/>
  <c r="M132" i="2"/>
  <c r="B136" i="2"/>
  <c r="C103" i="2" s="1"/>
  <c r="C136" i="2"/>
  <c r="D136" i="2"/>
  <c r="E136" i="2"/>
  <c r="F136" i="2"/>
  <c r="G103" i="2" s="1"/>
  <c r="G136" i="2"/>
  <c r="H136" i="2"/>
  <c r="I103" i="2" s="1"/>
  <c r="I136" i="2"/>
  <c r="J136" i="2"/>
  <c r="K103" i="2" s="1"/>
  <c r="K136" i="2"/>
  <c r="L136" i="2"/>
  <c r="M136" i="2"/>
  <c r="I138" i="2"/>
  <c r="C140" i="2"/>
  <c r="E140" i="2"/>
  <c r="G140" i="2"/>
  <c r="I140" i="2"/>
  <c r="K140" i="2"/>
  <c r="M140" i="2"/>
  <c r="D146" i="2"/>
  <c r="E148" i="2" s="1"/>
  <c r="F146" i="2"/>
  <c r="H146" i="2"/>
  <c r="J146" i="2"/>
  <c r="L146" i="2"/>
  <c r="M148" i="2" s="1"/>
  <c r="C148" i="2"/>
  <c r="C150" i="2"/>
  <c r="E150" i="2"/>
  <c r="G150" i="2"/>
  <c r="I150" i="2"/>
  <c r="K150" i="2"/>
  <c r="M150" i="2"/>
  <c r="B154" i="2"/>
  <c r="D154" i="2"/>
  <c r="E156" i="2" s="1"/>
  <c r="F154" i="2"/>
  <c r="G121" i="2" s="1"/>
  <c r="H154" i="2"/>
  <c r="J154" i="2"/>
  <c r="L154" i="2"/>
  <c r="M156" i="2" s="1"/>
  <c r="C158" i="2"/>
  <c r="E158" i="2"/>
  <c r="G158" i="2"/>
  <c r="I158" i="2"/>
  <c r="K158" i="2"/>
  <c r="M158" i="2"/>
  <c r="C163" i="2"/>
  <c r="D163" i="2"/>
  <c r="E130" i="2" s="1"/>
  <c r="E163" i="2"/>
  <c r="F163" i="2"/>
  <c r="G130" i="2" s="1"/>
  <c r="G163" i="2"/>
  <c r="H163" i="2"/>
  <c r="I163" i="2"/>
  <c r="J163" i="2"/>
  <c r="K130" i="2" s="1"/>
  <c r="K163" i="2"/>
  <c r="L163" i="2"/>
  <c r="M130" i="2" s="1"/>
  <c r="M163" i="2"/>
  <c r="C165" i="2"/>
  <c r="E165" i="2"/>
  <c r="G165" i="2"/>
  <c r="I165" i="2"/>
  <c r="K165" i="2"/>
  <c r="M165" i="2"/>
  <c r="C167" i="2"/>
  <c r="B171" i="2"/>
  <c r="D171" i="2"/>
  <c r="E173" i="2" s="1"/>
  <c r="F171" i="2"/>
  <c r="H171" i="2"/>
  <c r="I171" i="2" s="1"/>
  <c r="J171" i="2"/>
  <c r="L171" i="2"/>
  <c r="M173" i="2" s="1"/>
  <c r="C173" i="2"/>
  <c r="K173" i="2"/>
  <c r="K175" i="2"/>
  <c r="M175" i="2"/>
  <c r="B181" i="2"/>
  <c r="C181" i="2" s="1"/>
  <c r="D181" i="2"/>
  <c r="E183" i="2" s="1"/>
  <c r="F181" i="2"/>
  <c r="H181" i="2"/>
  <c r="J181" i="2"/>
  <c r="K181" i="2" s="1"/>
  <c r="L181" i="2"/>
  <c r="M183" i="2" s="1"/>
  <c r="C185" i="2"/>
  <c r="E185" i="2"/>
  <c r="G185" i="2"/>
  <c r="I185" i="2"/>
  <c r="K185" i="2"/>
  <c r="M185" i="2"/>
  <c r="B189" i="2"/>
  <c r="C189" i="2" s="1"/>
  <c r="D189" i="2"/>
  <c r="E191" i="2" s="1"/>
  <c r="F189" i="2"/>
  <c r="H189" i="2"/>
  <c r="J189" i="2"/>
  <c r="K189" i="2" s="1"/>
  <c r="L189" i="2"/>
  <c r="C146" i="2" s="1"/>
  <c r="C191" i="2"/>
  <c r="C193" i="2"/>
  <c r="E193" i="2"/>
  <c r="G193" i="2"/>
  <c r="I193" i="2"/>
  <c r="K193" i="2"/>
  <c r="M193" i="2"/>
  <c r="C198" i="2"/>
  <c r="E198" i="2"/>
  <c r="G198" i="2"/>
  <c r="I198" i="2"/>
  <c r="K198" i="2"/>
  <c r="M198" i="2"/>
  <c r="D202" i="2"/>
  <c r="E167" i="2" s="1"/>
  <c r="E202" i="2"/>
  <c r="F202" i="2"/>
  <c r="G167" i="2" s="1"/>
  <c r="G202" i="2"/>
  <c r="H202" i="2"/>
  <c r="I202" i="2"/>
  <c r="J202" i="2"/>
  <c r="K167" i="2" s="1"/>
  <c r="K202" i="2"/>
  <c r="E206" i="2"/>
  <c r="G206" i="2"/>
  <c r="I206" i="2"/>
  <c r="K206" i="2"/>
  <c r="M206" i="2"/>
  <c r="K210" i="2"/>
  <c r="M210" i="2"/>
  <c r="B218" i="2"/>
  <c r="C218" i="2" s="1"/>
  <c r="D218" i="2"/>
  <c r="E220" i="2" s="1"/>
  <c r="F218" i="2"/>
  <c r="H218" i="2"/>
  <c r="I218" i="2" s="1"/>
  <c r="J218" i="2"/>
  <c r="K218" i="2" s="1"/>
  <c r="L218" i="2"/>
  <c r="M220" i="2" s="1"/>
  <c r="K220" i="2"/>
  <c r="C222" i="2"/>
  <c r="E222" i="2"/>
  <c r="G222" i="2"/>
  <c r="I222" i="2"/>
  <c r="K222" i="2"/>
  <c r="M222" i="2"/>
  <c r="B226" i="2"/>
  <c r="C226" i="2" s="1"/>
  <c r="D226" i="2"/>
  <c r="E228" i="2" s="1"/>
  <c r="F226" i="2"/>
  <c r="H226" i="2"/>
  <c r="I226" i="2" s="1"/>
  <c r="J226" i="2"/>
  <c r="K226" i="2" s="1"/>
  <c r="L226" i="2"/>
  <c r="M228" i="2" s="1"/>
  <c r="C228" i="2"/>
  <c r="K228" i="2"/>
  <c r="C230" i="2"/>
  <c r="E230" i="2"/>
  <c r="G230" i="2"/>
  <c r="M230" i="2"/>
  <c r="B235" i="2"/>
  <c r="C202" i="2" s="1"/>
  <c r="D235" i="2"/>
  <c r="F235" i="2"/>
  <c r="H235" i="2"/>
  <c r="J235" i="2"/>
  <c r="L235" i="2"/>
  <c r="C237" i="2"/>
  <c r="G237" i="2"/>
  <c r="K237" i="2"/>
  <c r="C239" i="2"/>
  <c r="E239" i="2"/>
  <c r="G239" i="2"/>
  <c r="I239" i="2"/>
  <c r="K239" i="2"/>
  <c r="M239" i="2"/>
  <c r="B243" i="2"/>
  <c r="C243" i="2" s="1"/>
  <c r="D243" i="2"/>
  <c r="F243" i="2"/>
  <c r="H243" i="2"/>
  <c r="I208" i="2" s="1"/>
  <c r="J243" i="2"/>
  <c r="L243" i="2"/>
  <c r="M243" i="2"/>
  <c r="G245" i="2"/>
  <c r="K245" i="2"/>
  <c r="C247" i="2"/>
  <c r="E247" i="2"/>
  <c r="G247" i="2"/>
  <c r="K247" i="2"/>
  <c r="M247" i="2"/>
  <c r="K154" i="2" l="1"/>
  <c r="K121" i="2"/>
  <c r="G146" i="2"/>
  <c r="G148" i="2"/>
  <c r="M111" i="2"/>
  <c r="M113" i="2"/>
  <c r="K43" i="2"/>
  <c r="K76" i="2"/>
  <c r="I245" i="2"/>
  <c r="M208" i="2"/>
  <c r="M245" i="2"/>
  <c r="G208" i="2"/>
  <c r="G243" i="2"/>
  <c r="G235" i="2"/>
  <c r="G226" i="2"/>
  <c r="G228" i="2"/>
  <c r="K183" i="2"/>
  <c r="I181" i="2"/>
  <c r="G171" i="2"/>
  <c r="G173" i="2"/>
  <c r="G138" i="2"/>
  <c r="K156" i="2"/>
  <c r="I154" i="2"/>
  <c r="G119" i="2"/>
  <c r="K111" i="2"/>
  <c r="M86" i="2"/>
  <c r="E86" i="2"/>
  <c r="K78" i="2"/>
  <c r="I76" i="2"/>
  <c r="I200" i="2"/>
  <c r="I235" i="2"/>
  <c r="I237" i="2"/>
  <c r="G189" i="2"/>
  <c r="G191" i="2"/>
  <c r="C154" i="2"/>
  <c r="C121" i="2"/>
  <c r="I119" i="2"/>
  <c r="I121" i="2"/>
  <c r="E111" i="2"/>
  <c r="E113" i="2"/>
  <c r="K243" i="2"/>
  <c r="M235" i="2"/>
  <c r="M200" i="2"/>
  <c r="M237" i="2"/>
  <c r="E235" i="2"/>
  <c r="E237" i="2"/>
  <c r="K208" i="2"/>
  <c r="G200" i="2"/>
  <c r="C183" i="2"/>
  <c r="G181" i="2"/>
  <c r="G183" i="2"/>
  <c r="C156" i="2"/>
  <c r="G154" i="2"/>
  <c r="G156" i="2"/>
  <c r="K146" i="2"/>
  <c r="K113" i="2"/>
  <c r="C76" i="2"/>
  <c r="M119" i="2"/>
  <c r="M121" i="2"/>
  <c r="E119" i="2"/>
  <c r="E121" i="2"/>
  <c r="G113" i="2"/>
  <c r="I111" i="2"/>
  <c r="I113" i="2"/>
  <c r="K51" i="2"/>
  <c r="K84" i="2"/>
  <c r="C51" i="2"/>
  <c r="C84" i="2"/>
  <c r="G76" i="2"/>
  <c r="G78" i="2"/>
  <c r="G43" i="2"/>
  <c r="G84" i="2"/>
  <c r="G86" i="2"/>
  <c r="G51" i="2"/>
  <c r="E243" i="2"/>
  <c r="C245" i="2"/>
  <c r="I243" i="2"/>
  <c r="E208" i="2"/>
  <c r="E245" i="2"/>
  <c r="K200" i="2"/>
  <c r="K235" i="2"/>
  <c r="C200" i="2"/>
  <c r="C235" i="2"/>
  <c r="C220" i="2"/>
  <c r="G218" i="2"/>
  <c r="G220" i="2"/>
  <c r="C208" i="2"/>
  <c r="K191" i="2"/>
  <c r="I189" i="2"/>
  <c r="K138" i="2"/>
  <c r="K171" i="2"/>
  <c r="R167" i="2"/>
  <c r="C138" i="2"/>
  <c r="C171" i="2"/>
  <c r="K148" i="2"/>
  <c r="I146" i="2"/>
  <c r="K119" i="2"/>
  <c r="C119" i="2"/>
  <c r="G111" i="2"/>
  <c r="K86" i="2"/>
  <c r="I84" i="2"/>
  <c r="M78" i="2"/>
  <c r="E78" i="2"/>
  <c r="I228" i="2"/>
  <c r="M226" i="2"/>
  <c r="E226" i="2"/>
  <c r="I220" i="2"/>
  <c r="M218" i="2"/>
  <c r="E218" i="2"/>
  <c r="E200" i="2"/>
  <c r="I191" i="2"/>
  <c r="M189" i="2"/>
  <c r="E189" i="2"/>
  <c r="I183" i="2"/>
  <c r="M181" i="2"/>
  <c r="E181" i="2"/>
  <c r="I173" i="2"/>
  <c r="M171" i="2"/>
  <c r="E171" i="2"/>
  <c r="I156" i="2"/>
  <c r="M154" i="2"/>
  <c r="E154" i="2"/>
  <c r="I148" i="2"/>
  <c r="M146" i="2"/>
  <c r="E146" i="2"/>
  <c r="C111" i="2"/>
  <c r="I86" i="2"/>
  <c r="M84" i="2"/>
  <c r="E84" i="2"/>
  <c r="I78" i="2"/>
  <c r="M76" i="2"/>
  <c r="E76" i="2"/>
  <c r="C9" i="2"/>
  <c r="M138" i="2"/>
  <c r="E138" i="2"/>
  <c r="C128" i="2"/>
  <c r="M68" i="2"/>
  <c r="M51" i="2"/>
  <c r="E51" i="2"/>
  <c r="M43" i="2"/>
  <c r="E43" i="2"/>
  <c r="C41" i="2"/>
  <c r="M32" i="2"/>
  <c r="L202" i="2"/>
  <c r="M191" i="2"/>
  <c r="L35" i="1"/>
  <c r="K35" i="1"/>
  <c r="J35" i="1"/>
  <c r="I35" i="1"/>
  <c r="G35" i="1"/>
  <c r="F35" i="1"/>
  <c r="E35" i="1"/>
  <c r="D35" i="1"/>
  <c r="C35" i="1"/>
  <c r="B35" i="1"/>
  <c r="M23" i="1"/>
  <c r="M35" i="1" s="1"/>
  <c r="L18" i="1"/>
  <c r="K18" i="1"/>
  <c r="J18" i="1"/>
  <c r="I18" i="1"/>
  <c r="H18" i="1"/>
  <c r="G18" i="1"/>
  <c r="F18" i="1"/>
  <c r="E18" i="1"/>
  <c r="D18" i="1"/>
  <c r="C18" i="1"/>
  <c r="B18" i="1"/>
  <c r="M6" i="1"/>
  <c r="M18" i="1" s="1"/>
  <c r="M167" i="2" l="1"/>
  <c r="M202" i="2"/>
  <c r="B210" i="2"/>
  <c r="C175" i="2" l="1"/>
  <c r="C210" i="2"/>
  <c r="D210" i="2"/>
  <c r="E210" i="2" l="1"/>
  <c r="F210" i="2"/>
  <c r="E175" i="2"/>
  <c r="G210" i="2" l="1"/>
  <c r="G175" i="2"/>
  <c r="H210" i="2"/>
  <c r="I175" i="2" l="1"/>
  <c r="I210" i="2"/>
  <c r="I167" i="2"/>
</calcChain>
</file>

<file path=xl/sharedStrings.xml><?xml version="1.0" encoding="utf-8"?>
<sst xmlns="http://schemas.openxmlformats.org/spreadsheetml/2006/main" count="1096" uniqueCount="418">
  <si>
    <r>
      <t xml:space="preserve">DRÓB ZYWY      </t>
    </r>
    <r>
      <rPr>
        <b/>
        <i/>
        <sz val="11"/>
        <rFont val="Calibri"/>
        <family val="2"/>
        <charset val="238"/>
      </rPr>
      <t>KOD CN 0105</t>
    </r>
  </si>
  <si>
    <t>IMPORT</t>
  </si>
  <si>
    <t>(masa netto w kg)</t>
  </si>
  <si>
    <t>miesiące/lata</t>
  </si>
  <si>
    <r>
      <t>2021</t>
    </r>
    <r>
      <rPr>
        <b/>
        <sz val="9"/>
        <color indexed="10"/>
        <rFont val="Bookman Old Style"/>
        <family val="1"/>
        <charset val="238"/>
      </rPr>
      <t>*</t>
    </r>
  </si>
  <si>
    <t>I</t>
  </si>
  <si>
    <t>II</t>
  </si>
  <si>
    <t>III</t>
  </si>
  <si>
    <t>IV</t>
  </si>
  <si>
    <t>V</t>
  </si>
  <si>
    <t>VI</t>
  </si>
  <si>
    <t>VII</t>
  </si>
  <si>
    <t>VIII</t>
  </si>
  <si>
    <t>IX</t>
  </si>
  <si>
    <t>X</t>
  </si>
  <si>
    <t>XI</t>
  </si>
  <si>
    <t>XII</t>
  </si>
  <si>
    <t>Łącznie</t>
  </si>
  <si>
    <t>*- dane wstępne</t>
  </si>
  <si>
    <t>EXPORT</t>
  </si>
  <si>
    <r>
      <t xml:space="preserve">2016 </t>
    </r>
    <r>
      <rPr>
        <b/>
        <sz val="9"/>
        <color indexed="10"/>
        <rFont val="Bookman Old Style"/>
        <family val="1"/>
        <charset val="238"/>
      </rPr>
      <t>**</t>
    </r>
  </si>
  <si>
    <t>**- UWAGA! ZMIANA DANYCH W POSZCZEGÓLNYCH MIESIĄCACH - w dniu 15.XII.2016 r. jeden z podmiotów eksportujących do UE dokonał korekty deklaracji INTRASTAT  i zamienił towar z kodu CN 01059400 (Drób domowy żywy-ptactwo z gatunku Gallus Domesticus: o masie przekraczającej 185 g)   na kod CN02071310 (Mięso i podroby zamrożone, z gatunku Gallus Domesticus, oskubane i wypatroszone, bez głów, łap, szyj, serc, wątróbek, żołądków - "kurczaki 65%")</t>
  </si>
  <si>
    <t>* - dane wstępne</t>
  </si>
  <si>
    <t>Razem masa netto(kg) za dany okres:</t>
  </si>
  <si>
    <t>Dynamika %               I-XII.15/I-XII.14</t>
  </si>
  <si>
    <t>01.01- 31.12.2015 *</t>
  </si>
  <si>
    <t>Dynamika %          I-XI.15/I-XI.14</t>
  </si>
  <si>
    <t>01.01- 01.11.2015</t>
  </si>
  <si>
    <t>Dynamika %          I-X.15/I-X.14</t>
  </si>
  <si>
    <t>01.01-31.10.2015</t>
  </si>
  <si>
    <t>Dynamika %                I-IX.15/I-IX.14</t>
  </si>
  <si>
    <t>01.01- 30.09.2015</t>
  </si>
  <si>
    <t>Dynamika %                  I-VIII.15/I-VIII.14</t>
  </si>
  <si>
    <t>01.01- 31.08.2015</t>
  </si>
  <si>
    <t>Dynamika %                            I-VII.15/I-VII.14</t>
  </si>
  <si>
    <t>01.01-31.07.2015</t>
  </si>
  <si>
    <t>Okres</t>
  </si>
  <si>
    <t>Razem masa netto(kg) za dany miesiąc:</t>
  </si>
  <si>
    <t>Dynamika %  XII.15/XII.14</t>
  </si>
  <si>
    <t>Dynamika %        XI.15/XI.14</t>
  </si>
  <si>
    <t>Dynamika %       X.15/X.14</t>
  </si>
  <si>
    <t>Dynamika  %       IX.15/IX.14</t>
  </si>
  <si>
    <t>Dynamika %     VIII.15/VIII.14</t>
  </si>
  <si>
    <t>Dynamika % VII.15/VII.14</t>
  </si>
  <si>
    <t>MIESIĄC</t>
  </si>
  <si>
    <t>Dynamika %        XII.15/XI.15</t>
  </si>
  <si>
    <r>
      <t xml:space="preserve">grudzień </t>
    </r>
    <r>
      <rPr>
        <b/>
        <sz val="8"/>
        <color indexed="10"/>
        <rFont val="Calibri"/>
        <family val="2"/>
        <charset val="238"/>
      </rPr>
      <t>*</t>
    </r>
  </si>
  <si>
    <t>Dynamika %       XI.15/X.15</t>
  </si>
  <si>
    <t>listopad</t>
  </si>
  <si>
    <t>Dynamika %       X.15/IX.15</t>
  </si>
  <si>
    <t>paźdzernik</t>
  </si>
  <si>
    <t>Dynamika  %       IX.15/VIII.15</t>
  </si>
  <si>
    <t>wrzesień</t>
  </si>
  <si>
    <t>Dynamika %     VIII.15/VII.15</t>
  </si>
  <si>
    <t>sierpień</t>
  </si>
  <si>
    <t>Dynamika % VII.15/VI.15</t>
  </si>
  <si>
    <t>lipiec</t>
  </si>
  <si>
    <t>Dynamika %           I-VI.15/I-VI.14</t>
  </si>
  <si>
    <t>01.01- 30.06.2015</t>
  </si>
  <si>
    <t>Dynamika %         I-V.15/I-V.14</t>
  </si>
  <si>
    <t>01.01-31.05.2015</t>
  </si>
  <si>
    <t>Dynamika %          I-IV.15/I-IV.14</t>
  </si>
  <si>
    <t>01.01-30.04.2015</t>
  </si>
  <si>
    <t>Dynamika %           I-III.15/I-III.14</t>
  </si>
  <si>
    <t>01.01- 31.03.2015</t>
  </si>
  <si>
    <t>Dynamika %                   I-II.15/I-II.14</t>
  </si>
  <si>
    <t>01.01- 28.02.2015</t>
  </si>
  <si>
    <t>Dynamika % I.15/I.14</t>
  </si>
  <si>
    <t>01.01-31.01.2015</t>
  </si>
  <si>
    <t>Dynamika %  VI.15/VI.14</t>
  </si>
  <si>
    <t>Dynamika %        V.15/V.14</t>
  </si>
  <si>
    <t>Dynamika %       IV.15/IV.14</t>
  </si>
  <si>
    <t>Dynamika  %       III.15/III.14</t>
  </si>
  <si>
    <t>Dynamika %     II.15/II.14</t>
  </si>
  <si>
    <t>Dynamika %        VI.15/V.15</t>
  </si>
  <si>
    <t>czerwiec</t>
  </si>
  <si>
    <t>Dynamika %        V.15/IV.15</t>
  </si>
  <si>
    <t>maj</t>
  </si>
  <si>
    <t>Dynamika %       IV.15/III.15</t>
  </si>
  <si>
    <t>kwiecień</t>
  </si>
  <si>
    <t>Dynamika  %       III.15/II.15</t>
  </si>
  <si>
    <t>marzec</t>
  </si>
  <si>
    <t>Dynamika %     II.15/I.15</t>
  </si>
  <si>
    <t>luty</t>
  </si>
  <si>
    <t>Dynamika % I.15/XII.14</t>
  </si>
  <si>
    <t>styczeń</t>
  </si>
  <si>
    <t>Dynamika %                I-XII.15/I-XII.14</t>
  </si>
  <si>
    <t>01.01- 31.11.2015</t>
  </si>
  <si>
    <t>Dynamika %              I-VII.15/I-VII.14</t>
  </si>
  <si>
    <r>
      <t>grudzień</t>
    </r>
    <r>
      <rPr>
        <b/>
        <sz val="8"/>
        <color indexed="10"/>
        <rFont val="Calibri"/>
        <family val="2"/>
        <charset val="238"/>
      </rPr>
      <t xml:space="preserve"> *</t>
    </r>
  </si>
  <si>
    <t>Dynamika %                    I-VI.15/I-VI.14</t>
  </si>
  <si>
    <t>Dynamika %          I-V.15/I-V.14</t>
  </si>
  <si>
    <t>01.01- 31.05.2015</t>
  </si>
  <si>
    <t>Dynamika %              I-IV.15/I-IV.14</t>
  </si>
  <si>
    <t>Dynamika %              I-III.15/I-III.14</t>
  </si>
  <si>
    <t>Dynamika %             I-II.15/I-II.14</t>
  </si>
  <si>
    <t xml:space="preserve">Obroty towarowe oparte są wyłącznie na danych z dokumentów SAD i deklaracji INTRASTAT, są to dane rzeczywiste, bez doszacowań obrotów tych podmiotów, które zostały zwolnione z obowiązku sprawozdawczego oraz które nie dopełniły obowiązku sprawozdawczego w wymaganym terminie. 
</t>
  </si>
  <si>
    <t>**- UWAGA! ZMIANA - w dniu 15.XII. jeden z podmiotów eksportujących do UE dokonał korekty deklaracji INTRASTAT  i zamienił towar z kodu CN 01059400 (Drób domowy żywy-ptactwo z gatunku Gallus Domesticus: o masie przekraczającej 185 g)   na kod CN02071310 (Mięso i podroby zamrożone, z gatunku Gallus Domesticus, oskubane i wypatroszone, bez głów, łap, szyj, serc, wątróbek, żołądków - "kurczaki 65%")</t>
  </si>
  <si>
    <r>
      <rPr>
        <b/>
        <i/>
        <sz val="7"/>
        <color indexed="10"/>
        <rFont val="Calibri"/>
        <family val="2"/>
        <charset val="238"/>
      </rPr>
      <t>*-</t>
    </r>
    <r>
      <rPr>
        <b/>
        <i/>
        <sz val="7"/>
        <rFont val="Calibri"/>
        <family val="2"/>
        <charset val="238"/>
      </rPr>
      <t xml:space="preserve"> dane wstępne.   Dane pochodzą ze zbioru otwartego, co oznacza, że do zatwierdzenia przez GUS zbioru za 2016 rok rejestrowane są korekty oraz dane nadsyłane przez podmioty, które nie dopełniły obowiązku sprawozdawczego w wymaganym terminie. </t>
    </r>
  </si>
  <si>
    <t>Dynamika %               I-XII.16/I-XII.15</t>
  </si>
  <si>
    <t xml:space="preserve">01.01- 31.12.2016 </t>
  </si>
  <si>
    <t>Dynamika %          I-XI.16/I-XI.15</t>
  </si>
  <si>
    <r>
      <t xml:space="preserve">01.01- 01.11.2016 </t>
    </r>
    <r>
      <rPr>
        <b/>
        <sz val="8"/>
        <color indexed="10"/>
        <rFont val="Calibri"/>
        <family val="2"/>
        <charset val="238"/>
      </rPr>
      <t>**</t>
    </r>
  </si>
  <si>
    <t>Dynamika %          I-X.16/I-X.15</t>
  </si>
  <si>
    <t>01.01-31.10.2016</t>
  </si>
  <si>
    <t>Dynamika %                I-IX.16/I-IX.15</t>
  </si>
  <si>
    <t>01.01- 30.09.2016</t>
  </si>
  <si>
    <t>Dynamika %                  I-VIII.16/I-VIII.15</t>
  </si>
  <si>
    <t>01.01- 31.08.2016</t>
  </si>
  <si>
    <t>Dynamika %                          I-VII.16/I-VII.15</t>
  </si>
  <si>
    <t>01.01-31.07.2016</t>
  </si>
  <si>
    <t>Dynamika %  XII.16/XII.15</t>
  </si>
  <si>
    <t>Dynamika %        XI.16/XI.15</t>
  </si>
  <si>
    <t>Dynamika %       X.16/X.15</t>
  </si>
  <si>
    <t>Dynamika  %       IX.16/IX.15</t>
  </si>
  <si>
    <t>Dynamika %     VIII.16/VIII.15</t>
  </si>
  <si>
    <t>Dynamika % VII.16/VII.15</t>
  </si>
  <si>
    <t>-</t>
  </si>
  <si>
    <t>Dynamika %        XII.16/XI.16</t>
  </si>
  <si>
    <t xml:space="preserve">grudzień </t>
  </si>
  <si>
    <t>Dynamika %       XI.16/X.16</t>
  </si>
  <si>
    <t>Dynamika %       X.16/IX.16</t>
  </si>
  <si>
    <t>Dynamika  %       IX.16/VIII.16</t>
  </si>
  <si>
    <t>Dynamika %     VIII.16/VII.16</t>
  </si>
  <si>
    <t>Dynamika % VII.16/VI.16</t>
  </si>
  <si>
    <t>Dynamika %           I-VI.16/I-VI.15</t>
  </si>
  <si>
    <t>01.01- 30.06.2016</t>
  </si>
  <si>
    <t>Dynamika %         I-V.16/I-V.15</t>
  </si>
  <si>
    <t>01.01-31.05.2016</t>
  </si>
  <si>
    <t>Dynamika %          I-IV.16/I-IV.15</t>
  </si>
  <si>
    <t>01.01-30.04.2016</t>
  </si>
  <si>
    <t>Dynamika %           I-III.16/I-III.15</t>
  </si>
  <si>
    <t>01.01- 31.03.2016</t>
  </si>
  <si>
    <t>Dynamika %                   I-II.16/I-II.15</t>
  </si>
  <si>
    <t>01.01- 29.02.2016</t>
  </si>
  <si>
    <t>Dynamika % I.16/I.15</t>
  </si>
  <si>
    <t>01.01-31.01.2016</t>
  </si>
  <si>
    <t>Dynamika %  VI.16/VI.15</t>
  </si>
  <si>
    <t>Dynamika %        V.16/V.15</t>
  </si>
  <si>
    <t>Dynamika %       IV.16/IV.15</t>
  </si>
  <si>
    <t>Dynamika  %       III.16/III.15</t>
  </si>
  <si>
    <t>Dynamika %     II.16/II.15</t>
  </si>
  <si>
    <t>Dynamika %        VI.16/V.16</t>
  </si>
  <si>
    <t>Dynamika %        V.16/IV.16</t>
  </si>
  <si>
    <t>Dynamika %       IV.16/III.16</t>
  </si>
  <si>
    <t>Dynamika  %       III.16/II.16</t>
  </si>
  <si>
    <t>Dynamika %     II.16/I.16</t>
  </si>
  <si>
    <t>Dynamika % I.16/XII.15</t>
  </si>
  <si>
    <t>Dynamika %                I-XII.16/I-XII.15</t>
  </si>
  <si>
    <t>01.01- 31.11.2016</t>
  </si>
  <si>
    <t>Dynamika %              I-VII.16/I-VII.15</t>
  </si>
  <si>
    <r>
      <t>grudzień</t>
    </r>
    <r>
      <rPr>
        <b/>
        <sz val="8"/>
        <color indexed="10"/>
        <rFont val="Calibri"/>
        <family val="2"/>
        <charset val="238"/>
      </rPr>
      <t xml:space="preserve"> </t>
    </r>
  </si>
  <si>
    <t xml:space="preserve"> </t>
  </si>
  <si>
    <t>Dynamika %                    I-VI.16/I-VI.15</t>
  </si>
  <si>
    <t>Dynamika %          I-V.16/I-V.15</t>
  </si>
  <si>
    <t>01.01- 31.05.2016</t>
  </si>
  <si>
    <t>Dynamika %              I-IV.16/I-IV.15</t>
  </si>
  <si>
    <t>Dynamika %              I-III.16/I-III.15</t>
  </si>
  <si>
    <t>Dynamika %             I-II.16/I-II.15</t>
  </si>
  <si>
    <t>*-dane wstępne</t>
  </si>
  <si>
    <t>Dynamika %               I-XII.17/I-XII.16</t>
  </si>
  <si>
    <t>01.01- 31.12.2017</t>
  </si>
  <si>
    <t>Dynamika %          I-XI.17/I-XI.16</t>
  </si>
  <si>
    <t>01.01- 01.11.2017</t>
  </si>
  <si>
    <t>Dynamika %          I-X.17/I-X.16</t>
  </si>
  <si>
    <t>01.01-31.10.2017</t>
  </si>
  <si>
    <t>Dynamika %                I-IX.17/I-IX.16</t>
  </si>
  <si>
    <t>01.01- 30.09.2017</t>
  </si>
  <si>
    <t>Dynamika %                  I-VIII.17/I-VIII.16</t>
  </si>
  <si>
    <t>01.01- 31.08.2017</t>
  </si>
  <si>
    <t>Dynamika %                          I-VII.17/I-VII.16</t>
  </si>
  <si>
    <t>01.01-31.07.2017</t>
  </si>
  <si>
    <t>Dynamika %  XII.17/XII.16</t>
  </si>
  <si>
    <t>Dynamika %        XI.17/XI.16</t>
  </si>
  <si>
    <t>Dynamika %       X.17/X.16</t>
  </si>
  <si>
    <t>Dynamika  %       IX.17/IX.16</t>
  </si>
  <si>
    <t>Dynamika %     VIII.17/VIII.16</t>
  </si>
  <si>
    <t>Dynamika % VII.17/VII.16</t>
  </si>
  <si>
    <t>Dynamika %        XII.17/XI.17</t>
  </si>
  <si>
    <t>grudzień</t>
  </si>
  <si>
    <t>Dynamika %       XI.17/X.17</t>
  </si>
  <si>
    <t>Dynamika %       X.17/IX.17</t>
  </si>
  <si>
    <t>październik</t>
  </si>
  <si>
    <t>Dynamika  %       IX.17/VIII.17</t>
  </si>
  <si>
    <t>Dynamika %     VIII.17/VII.17</t>
  </si>
  <si>
    <t>Dynamika % VII.17/VI.17</t>
  </si>
  <si>
    <t>Dynamika %           I-VI.17/I-VI.16</t>
  </si>
  <si>
    <t>01.01- 30.06.2017</t>
  </si>
  <si>
    <t>Dynamika %         I-V.17/I-V.16</t>
  </si>
  <si>
    <t>01.01-31.05.2017</t>
  </si>
  <si>
    <t>Dynamika %          I-IV.17/I-IV.16</t>
  </si>
  <si>
    <t>01.01-30.04.2017</t>
  </si>
  <si>
    <t>Dynamika %           I-III.17/I-III.16</t>
  </si>
  <si>
    <t>01.01- 31.03.2017</t>
  </si>
  <si>
    <t>Dynamika %                   I-II.17/I-II.16</t>
  </si>
  <si>
    <t>01.01- 29.02.2017</t>
  </si>
  <si>
    <t>Dynamika % I.17/I.16</t>
  </si>
  <si>
    <t>01.01-31.01.2017</t>
  </si>
  <si>
    <t>Dynamika %  VI.17/VI.16</t>
  </si>
  <si>
    <t>Dynamika %        V.17/V.16</t>
  </si>
  <si>
    <t>Dynamika %       IV.17/IV.16</t>
  </si>
  <si>
    <t>Dynamika  %       III.17/III.16</t>
  </si>
  <si>
    <t>Dynamika %     II.17/II.16</t>
  </si>
  <si>
    <t>Dynamika %        VI.17/V.17</t>
  </si>
  <si>
    <t>Dynamika %        V.17/IV.17</t>
  </si>
  <si>
    <t>Dynamika %       IV.17/III.17</t>
  </si>
  <si>
    <t>Dynamika  %       III.17/II.17</t>
  </si>
  <si>
    <t>Dynamika %     II.17/I.17</t>
  </si>
  <si>
    <t>Dynamika % I.17/XII.16</t>
  </si>
  <si>
    <t>Dynamika %                I-XII.17/I-XII.16</t>
  </si>
  <si>
    <t>01.01- 31.11.2017</t>
  </si>
  <si>
    <t>Dynamika %              I-VII.17/I-VII.16</t>
  </si>
  <si>
    <t>Dynamika %                    I-VI.17/I-VI.16</t>
  </si>
  <si>
    <t>Dynamika %          I-V.17/I-V.16</t>
  </si>
  <si>
    <t>01.01- 31.05.2017</t>
  </si>
  <si>
    <t>Dynamika %              I-IV.17/I-IV.16</t>
  </si>
  <si>
    <t>Dynamika %              I-III.17/I-III.16</t>
  </si>
  <si>
    <t>Dynamika %             I-II.17/I-II.16</t>
  </si>
  <si>
    <t>Dynamika %                I-XII.18/I-XII.17</t>
  </si>
  <si>
    <r>
      <t>01.01- 31.12.2018</t>
    </r>
    <r>
      <rPr>
        <b/>
        <sz val="8"/>
        <color indexed="10"/>
        <rFont val="Calibri"/>
        <family val="2"/>
        <charset val="238"/>
      </rPr>
      <t xml:space="preserve"> </t>
    </r>
  </si>
  <si>
    <t>Dynamika %          I-XI.18/I-XI.17</t>
  </si>
  <si>
    <t>01.01- 31.11.2018</t>
  </si>
  <si>
    <t>Dynamika %          I-X.18/I-X.17</t>
  </si>
  <si>
    <t>01.01-31.10.2018</t>
  </si>
  <si>
    <t>Dynamika %                I-IX.18/I-IX.17</t>
  </si>
  <si>
    <t>01.01- 30.09.2018</t>
  </si>
  <si>
    <t>Dynamika %                  I-VIII.18/I-VIII.17</t>
  </si>
  <si>
    <t>01.01- 31.08.2018</t>
  </si>
  <si>
    <t>Dynamika %              I-VII.18/I-VII.17</t>
  </si>
  <si>
    <t>01.01-31.07.2018</t>
  </si>
  <si>
    <t>Dynamika %  XII.18/XII.18</t>
  </si>
  <si>
    <t>Dynamika %        XI.18/XI.17</t>
  </si>
  <si>
    <t>Dynamika %       X.18/X.17</t>
  </si>
  <si>
    <t>Dynamika  %       IX.18/IX.17</t>
  </si>
  <si>
    <t>Dynamika %     VIII.18/VIII.17</t>
  </si>
  <si>
    <t>Dynamika % VII.18/VII.17</t>
  </si>
  <si>
    <t>Dynamika %        XII.18/XI.18</t>
  </si>
  <si>
    <t>Dynamika %       XI.18/X.18</t>
  </si>
  <si>
    <t>Dynamika %       X.18/IX.18</t>
  </si>
  <si>
    <t>Dynamika  %       IX.18/VIII.18</t>
  </si>
  <si>
    <t>Dynamika %     VIII.18/VII.18</t>
  </si>
  <si>
    <t>Dynamika % VII.18/VI.18</t>
  </si>
  <si>
    <t>Dynamika %                    I-VI.18/I-VI.17</t>
  </si>
  <si>
    <t>01.01- 30.06.2018</t>
  </si>
  <si>
    <t>Dynamika %          I-V.18/I-V.17</t>
  </si>
  <si>
    <t>01.01- 31.05.2018</t>
  </si>
  <si>
    <t>Dynamika %              I-IV.18/I-IV.17</t>
  </si>
  <si>
    <t>01.01-30.04.2018</t>
  </si>
  <si>
    <t>Dynamika %              I-III.18/I-III.17</t>
  </si>
  <si>
    <t>01.01- 31.03.2018</t>
  </si>
  <si>
    <t>Dynamika %             I-II.18/I-II.17</t>
  </si>
  <si>
    <t>01.01- 28.02.2018</t>
  </si>
  <si>
    <t>Dynamika % I.18/I.17</t>
  </si>
  <si>
    <t>01.01-31.01.2018</t>
  </si>
  <si>
    <t>Dynamika %  VI.18/VI.17</t>
  </si>
  <si>
    <t>Dynamika %        V.18/V.17</t>
  </si>
  <si>
    <t>Dynamika %       IV.18/IV.17</t>
  </si>
  <si>
    <t>Dynamika  %       III.18/III.17</t>
  </si>
  <si>
    <t>Dynamika %     II.18/II.17</t>
  </si>
  <si>
    <t>Dynamika %        VI.18/V.18</t>
  </si>
  <si>
    <t>Dynamika %        V.18/IV.18</t>
  </si>
  <si>
    <t>Dynamika %       IV.18/III.18</t>
  </si>
  <si>
    <t>Dynamika  %       III.18/II.18</t>
  </si>
  <si>
    <t>Dynamika %     II.18/I.18</t>
  </si>
  <si>
    <t>Dynamika % I.18/XII.17</t>
  </si>
  <si>
    <t>Dynamika %                I-XII.19/I-XII.18</t>
  </si>
  <si>
    <t>01.01- 31.12.2019</t>
  </si>
  <si>
    <t>Dynamika %          I-XI.19/I-XI.18</t>
  </si>
  <si>
    <t>01.01- 31.11.2019</t>
  </si>
  <si>
    <t>Dynamika %          I-X.19/I-X.18</t>
  </si>
  <si>
    <t>01.01-31.10.2019</t>
  </si>
  <si>
    <t>Dynamika %                I-IX.19/I-IX.18</t>
  </si>
  <si>
    <t>01.01- 30.09.2019</t>
  </si>
  <si>
    <t>Dynamika %                  I-VIII.19/I-VIII.18</t>
  </si>
  <si>
    <t>01.01- 31.08.2019</t>
  </si>
  <si>
    <t>Dynamika %              I-VII.19/I-VII.18</t>
  </si>
  <si>
    <t>01.01-31.07.2019</t>
  </si>
  <si>
    <t>Dynamika %  XII.19/XII.19</t>
  </si>
  <si>
    <t>Dynamika %        XI.19/XI.18</t>
  </si>
  <si>
    <t>Dynamika %       X.19/X.18</t>
  </si>
  <si>
    <t>Dynamika  %       IX.19/IX.18</t>
  </si>
  <si>
    <t>Dynamika %     VIII.19/VIII.18</t>
  </si>
  <si>
    <t>Dynamika % VII.19/VII.18</t>
  </si>
  <si>
    <t>Dynamika %        XII.19/XI.19</t>
  </si>
  <si>
    <t>Dynamika %       XI.19/X.19</t>
  </si>
  <si>
    <t>Dynamika %       X.19/IX.19</t>
  </si>
  <si>
    <t>Dynamika  %       IX.19/VIII.19</t>
  </si>
  <si>
    <t>Dynamika %     VIII.19/VII.19</t>
  </si>
  <si>
    <t>Dynamika % VII.19/VI.19</t>
  </si>
  <si>
    <r>
      <t xml:space="preserve">2019 </t>
    </r>
    <r>
      <rPr>
        <b/>
        <sz val="14"/>
        <color indexed="36"/>
        <rFont val="Calibri"/>
        <family val="2"/>
        <charset val="238"/>
      </rPr>
      <t>OSTATECZNE</t>
    </r>
  </si>
  <si>
    <t>Dynamika %                    I-VI.19/I-VI.18</t>
  </si>
  <si>
    <t>01.01- 30.06.2019</t>
  </si>
  <si>
    <t>Dynamika %          I-V.19/I-V.18</t>
  </si>
  <si>
    <t>01.01- 31.05.2019</t>
  </si>
  <si>
    <t>Dynamika %              I-IV.19/I-IV.18</t>
  </si>
  <si>
    <t>01.01-30.04.2019</t>
  </si>
  <si>
    <t>Dynamika %              I-III.19/I-III.18</t>
  </si>
  <si>
    <t>01.01- 31.03.2019</t>
  </si>
  <si>
    <t>Dynamika %             I-II.19/I-II.18</t>
  </si>
  <si>
    <t>01.01- 28.02.2019</t>
  </si>
  <si>
    <t>Dynamika % I.19/I.18</t>
  </si>
  <si>
    <t>01.01-31.01.2019</t>
  </si>
  <si>
    <t>Dynamika %  VI.19/VI.18</t>
  </si>
  <si>
    <t>Dynamika %        V.19/V.18</t>
  </si>
  <si>
    <t>Dynamika %       IV.19/IV.18</t>
  </si>
  <si>
    <t>Dynamika  %       III.19/III.18</t>
  </si>
  <si>
    <t>Dynamika %     II.19/II.18</t>
  </si>
  <si>
    <t>Dynamika %        VI.19/V.19</t>
  </si>
  <si>
    <t>Dynamika %        V.19/IV.19</t>
  </si>
  <si>
    <t>Dynamika %       IV.19/III.19</t>
  </si>
  <si>
    <t>Dynamika  %       III.19/II.19</t>
  </si>
  <si>
    <t>Dynamika %     II.19/I.19</t>
  </si>
  <si>
    <t>Dynamika % I.19/XII.18</t>
  </si>
  <si>
    <t xml:space="preserve">01.01- 31.12.2019 </t>
  </si>
  <si>
    <r>
      <t>2019</t>
    </r>
    <r>
      <rPr>
        <b/>
        <sz val="14"/>
        <color indexed="36"/>
        <rFont val="Calibri"/>
        <family val="2"/>
        <charset val="238"/>
      </rPr>
      <t xml:space="preserve"> OSTATECZNE</t>
    </r>
  </si>
  <si>
    <t>Dynamika %                I-XII.20/I-XII.19</t>
  </si>
  <si>
    <t>01.01- 31.12.2020</t>
  </si>
  <si>
    <t>Dynamika %          I-XI.20/I-XI.19</t>
  </si>
  <si>
    <t>01.01- 31.11.2020</t>
  </si>
  <si>
    <t>Dynamika %          I-X.20/I-X.19</t>
  </si>
  <si>
    <t>01.01-31.10.2020</t>
  </si>
  <si>
    <t>Dynamika %                I-IX.20/I-IX.19</t>
  </si>
  <si>
    <t>01.01- 30.09.2020</t>
  </si>
  <si>
    <t>Dynamika %                  I-VIII.20/I-VIII.19</t>
  </si>
  <si>
    <t>01.01- 31.08.2020</t>
  </si>
  <si>
    <t>Dynamika %              I-VII.20/I-VII.19</t>
  </si>
  <si>
    <t>01.01-31.07.2020</t>
  </si>
  <si>
    <t>Dynamika %  XII.20/XII.20</t>
  </si>
  <si>
    <t>Dynamika %        XI.20/XI.19</t>
  </si>
  <si>
    <t>Dynamika %       X.20/X.19</t>
  </si>
  <si>
    <t>Dynamika  %       IX.20/IX.19</t>
  </si>
  <si>
    <t>Dynamika %     VIII.20/VIII.19</t>
  </si>
  <si>
    <t>Dynamika % VII.20/VII.19</t>
  </si>
  <si>
    <t>Dynamika %        XII.20/XI.20</t>
  </si>
  <si>
    <t>Dynamika %       XI.20/X.20</t>
  </si>
  <si>
    <t>Dynamika %       X.20/IX.20</t>
  </si>
  <si>
    <t>Dynamika  %       IX.20/VIII.20</t>
  </si>
  <si>
    <t>Dynamika %     VIII.20/VII.20</t>
  </si>
  <si>
    <t>Dynamika % VII.20/VI.20</t>
  </si>
  <si>
    <r>
      <t xml:space="preserve">2020 </t>
    </r>
    <r>
      <rPr>
        <b/>
        <sz val="14"/>
        <color indexed="36"/>
        <rFont val="Calibri"/>
        <family val="2"/>
        <charset val="238"/>
      </rPr>
      <t>OSTATECZNE</t>
    </r>
  </si>
  <si>
    <t>Dynamika %                    I-VI.20/I-VI.19</t>
  </si>
  <si>
    <t>01.01- 30.06.2020</t>
  </si>
  <si>
    <t>Dynamika %          I-V.20/I-V.19</t>
  </si>
  <si>
    <t>01.01- 31.05.2020</t>
  </si>
  <si>
    <t>Dynamika %              I-IV.20/I-IV.19</t>
  </si>
  <si>
    <t>01.01-30.04.2020</t>
  </si>
  <si>
    <t>Dynamika %              I-III.20/I-III.19</t>
  </si>
  <si>
    <t>01.01- 31.03.2020</t>
  </si>
  <si>
    <t>Dynamika %             I-II.20/I-II.19</t>
  </si>
  <si>
    <t>01.01- 29.02.2020</t>
  </si>
  <si>
    <t>Dynamika % I.20/I.19</t>
  </si>
  <si>
    <t>01.01-31.01.2020</t>
  </si>
  <si>
    <t>Dynamika %  VI.20/VI.19</t>
  </si>
  <si>
    <t>Dynamika %        V.20/V.19</t>
  </si>
  <si>
    <t>Dynamika %       IV.20/IV.19</t>
  </si>
  <si>
    <t>Dynamika  %       III.20/III.19</t>
  </si>
  <si>
    <t>Dynamika %     II.20/II.19</t>
  </si>
  <si>
    <t>Dynamika %        VI.20/V.20</t>
  </si>
  <si>
    <t>Dynamika %        V.20/IV.20</t>
  </si>
  <si>
    <t>Dynamika %       IV.20/III.20</t>
  </si>
  <si>
    <t>Dynamika  %       III.20/II.20</t>
  </si>
  <si>
    <t>Dynamika %     II.20/I.20</t>
  </si>
  <si>
    <t>Dynamika % I.20/XII.19</t>
  </si>
  <si>
    <t xml:space="preserve">01.01- 31.12.2020 </t>
  </si>
  <si>
    <t>Dynamika %                I-XII.21/I-XII.20</t>
  </si>
  <si>
    <t>01.01- 31.12.2021</t>
  </si>
  <si>
    <t>Dynamika %          I-XI.21/I-XI.20</t>
  </si>
  <si>
    <t>01.01- 31.11.2021</t>
  </si>
  <si>
    <t>Dynamika %          I-X.21/I-X.20</t>
  </si>
  <si>
    <t>01.01-31.10.2021</t>
  </si>
  <si>
    <t>Dynamika %        I-IX.21/I-IX.20</t>
  </si>
  <si>
    <t>01.01- 30.09.2021</t>
  </si>
  <si>
    <t>Dynamika %                  I-VIII.21/I-VIII.20</t>
  </si>
  <si>
    <t>01.01- 31.08.2021</t>
  </si>
  <si>
    <t>Dynamika %              I-VII.21/I-VII.20</t>
  </si>
  <si>
    <t>01.01-31.07.2021</t>
  </si>
  <si>
    <t>Dynamika %  XII.21/XII.21</t>
  </si>
  <si>
    <t>Dynamika %        XI.21/XI.20</t>
  </si>
  <si>
    <t>Dynamika %       X.21/X.20</t>
  </si>
  <si>
    <t>Dynamika  %       IX.21/IX.20</t>
  </si>
  <si>
    <t>Dynamika %     VIII.21/VIII.20</t>
  </si>
  <si>
    <t>Dynamika % VII.21/VII.20</t>
  </si>
  <si>
    <t>Dynamika %        XII.21/XI.21</t>
  </si>
  <si>
    <t>Dynamika %       XI.21/X.21</t>
  </si>
  <si>
    <t>Dynamika %       X.21/IX.21</t>
  </si>
  <si>
    <t>Dynamika  %       IX.21/VIII.21</t>
  </si>
  <si>
    <t>Dynamika %     VIII.21/VII.21</t>
  </si>
  <si>
    <t>Dynamika % VII.21/VI.21</t>
  </si>
  <si>
    <r>
      <t>2021</t>
    </r>
    <r>
      <rPr>
        <b/>
        <sz val="14"/>
        <color indexed="10"/>
        <rFont val="Calibri"/>
        <family val="2"/>
        <charset val="238"/>
      </rPr>
      <t>*</t>
    </r>
  </si>
  <si>
    <t>Dynamika %                    I-VI.21/I-VI.20</t>
  </si>
  <si>
    <t>01.01- 30.06.2021</t>
  </si>
  <si>
    <t>Dynamika %          I-V.21/I-V.20</t>
  </si>
  <si>
    <t>01.01- 31.05.2021</t>
  </si>
  <si>
    <t>Dynamika %              I-IV.21/I-IV.20</t>
  </si>
  <si>
    <t>01.01-30.04.2021</t>
  </si>
  <si>
    <t>Dynamika %              I-III.21/I-III.20</t>
  </si>
  <si>
    <t>01.01- 31.03.2021</t>
  </si>
  <si>
    <t>Dynamika %             I-II.21/I-II.20</t>
  </si>
  <si>
    <t>01.01- 28.02.2021</t>
  </si>
  <si>
    <t>Dynamika % I.21/I.20</t>
  </si>
  <si>
    <t>01.01-31.01.2021</t>
  </si>
  <si>
    <t>Dynamika %  VI.21/VI.20</t>
  </si>
  <si>
    <t>Dynamika %        V.21/V.20</t>
  </si>
  <si>
    <t>Dynamika %       IV.21/IV.20</t>
  </si>
  <si>
    <t>Dynamika  %       III.21/III.20</t>
  </si>
  <si>
    <t>Dynamika %     II.21/II.20</t>
  </si>
  <si>
    <t>Dynamika %        VI.21/V.21</t>
  </si>
  <si>
    <t>Dynamika %        V.21/IV.21</t>
  </si>
  <si>
    <t>Dynamika %       IV.21/III.21</t>
  </si>
  <si>
    <t>Dynamika  %       III.21/II.21</t>
  </si>
  <si>
    <t>Dynamika %     II.21/I.21</t>
  </si>
  <si>
    <t>Dynamika % I.21/XII.20</t>
  </si>
  <si>
    <t>Dynamika %                I-XII.20/I-XII.20</t>
  </si>
  <si>
    <t xml:space="preserve">01.01- 31.12.2021 </t>
  </si>
  <si>
    <t>Dynamika %                I-IX.21/I-IX.20</t>
  </si>
  <si>
    <t>Dynamika %  XII.21/XII.20</t>
  </si>
  <si>
    <t>*dane wstępne</t>
  </si>
  <si>
    <r>
      <t xml:space="preserve">DRÓB ŻYWY </t>
    </r>
    <r>
      <rPr>
        <b/>
        <sz val="12"/>
        <color indexed="10"/>
        <rFont val="Calibri"/>
        <family val="2"/>
        <charset val="238"/>
      </rPr>
      <t>KOD CN 0105</t>
    </r>
    <r>
      <rPr>
        <b/>
        <sz val="12"/>
        <rFont val="Calibri"/>
        <family val="2"/>
        <charset val="238"/>
      </rPr>
      <t xml:space="preserve">  [masa netto kg]</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</si>
</sst>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font>
      <sz val="10"/>
      <name val="Arial"/>
      <charset val="238"/>
    </font>
    <font>
      <b/>
      <sz val="11"/>
      <name val="Calibri"/>
      <family val="2"/>
      <charset val="238"/>
      <scheme val="minor"/>
    </font>
    <font>
      <b/>
      <i/>
      <sz val="11"/>
      <name val="Calibri"/>
      <family val="2"/>
      <charset val="238"/>
    </font>
    <font>
      <b/>
      <sz val="10"/>
      <name val="Albertus Extra Bold"/>
      <charset val="238"/>
    </font>
    <font>
      <b/>
      <sz val="10"/>
      <name val="Bookman Old Style"/>
      <family val="1"/>
      <charset val="238"/>
    </font>
    <font>
      <sz val="10"/>
      <name val="Bookman Old Style"/>
      <family val="1"/>
      <charset val="238"/>
    </font>
    <font>
      <b/>
      <sz val="7"/>
      <name val="Bookman Old Style"/>
      <family val="1"/>
      <charset val="238"/>
    </font>
    <font>
      <b/>
      <sz val="9"/>
      <name val="Bookman Old Style"/>
      <family val="1"/>
      <charset val="238"/>
    </font>
    <font>
      <b/>
      <sz val="9"/>
      <color indexed="10"/>
      <name val="Bookman Old Style"/>
      <family val="1"/>
      <charset val="238"/>
    </font>
    <font>
      <sz val="9"/>
      <name val="Bookman Old Style"/>
      <family val="1"/>
      <charset val="238"/>
    </font>
    <font>
      <b/>
      <sz val="8"/>
      <color rgb="FFFF0000"/>
      <name val="Calibri"/>
      <family val="2"/>
      <charset val="238"/>
      <scheme val="minor"/>
    </font>
    <font>
      <b/>
      <i/>
      <sz val="7"/>
      <color rgb="FFFF0000"/>
      <name val="Calibri"/>
      <family val="2"/>
      <charset val="238"/>
      <scheme val="minor"/>
    </font>
    <font>
      <i/>
      <sz val="7"/>
      <color rgb="FFFF0000"/>
      <name val="Arial"/>
      <family val="2"/>
      <charset val="238"/>
    </font>
    <font>
      <b/>
      <sz val="10"/>
      <name val="Calibri"/>
      <family val="2"/>
      <charset val="238"/>
      <scheme val="minor"/>
    </font>
    <font>
      <sz val="10"/>
      <name val="Calibri"/>
      <family val="2"/>
      <charset val="238"/>
      <scheme val="minor"/>
    </font>
    <font>
      <b/>
      <sz val="7"/>
      <name val="Calibri"/>
      <family val="2"/>
      <charset val="238"/>
      <scheme val="minor"/>
    </font>
    <font>
      <b/>
      <sz val="8"/>
      <name val="Calibri"/>
      <family val="2"/>
      <charset val="238"/>
      <scheme val="minor"/>
    </font>
    <font>
      <sz val="9"/>
      <name val="Calibri"/>
      <family val="2"/>
      <charset val="238"/>
      <scheme val="minor"/>
    </font>
    <font>
      <b/>
      <sz val="8"/>
      <color indexed="10"/>
      <name val="Calibri"/>
      <family val="2"/>
      <charset val="238"/>
    </font>
    <font>
      <b/>
      <sz val="14"/>
      <name val="Calibri"/>
      <family val="2"/>
      <charset val="238"/>
      <scheme val="minor"/>
    </font>
    <font>
      <b/>
      <sz val="12"/>
      <name val="Calibri"/>
      <family val="2"/>
      <charset val="238"/>
      <scheme val="minor"/>
    </font>
    <font>
      <b/>
      <sz val="7.5"/>
      <name val="Calibri"/>
      <family val="2"/>
      <charset val="238"/>
      <scheme val="minor"/>
    </font>
    <font>
      <b/>
      <i/>
      <sz val="7"/>
      <name val="Calibri"/>
      <family val="2"/>
      <charset val="238"/>
      <scheme val="minor"/>
    </font>
    <font>
      <b/>
      <i/>
      <sz val="7"/>
      <color indexed="10"/>
      <name val="Calibri"/>
      <family val="2"/>
      <charset val="238"/>
    </font>
    <font>
      <b/>
      <i/>
      <sz val="7"/>
      <name val="Calibri"/>
      <family val="2"/>
      <charset val="238"/>
    </font>
    <font>
      <b/>
      <i/>
      <sz val="8"/>
      <color rgb="FFFF0000"/>
      <name val="Calibri"/>
      <family val="2"/>
      <charset val="238"/>
      <scheme val="minor"/>
    </font>
    <font>
      <b/>
      <sz val="14"/>
      <color indexed="36"/>
      <name val="Calibri"/>
      <family val="2"/>
      <charset val="238"/>
    </font>
    <font>
      <b/>
      <sz val="14"/>
      <color indexed="10"/>
      <name val="Calibri"/>
      <family val="2"/>
      <charset val="238"/>
    </font>
    <font>
      <b/>
      <sz val="12"/>
      <color indexed="10"/>
      <name val="Calibri"/>
      <family val="2"/>
      <charset val="238"/>
    </font>
    <font>
      <b/>
      <sz val="12"/>
      <name val="Calibri"/>
      <family val="2"/>
      <charset val="238"/>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rgb="FFCCECFF"/>
        <bgColor indexed="64"/>
      </patternFill>
    </fill>
    <fill>
      <patternFill patternType="solid">
        <fgColor rgb="FFFFFF00"/>
        <bgColor indexed="64"/>
      </patternFill>
    </fill>
    <fill>
      <patternFill patternType="solid">
        <fgColor theme="7"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rgb="FFEBF1DE"/>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diagonal/>
    </border>
  </borders>
  <cellStyleXfs count="1">
    <xf numFmtId="0" fontId="0" fillId="0" borderId="0"/>
  </cellStyleXfs>
  <cellXfs count="116">
    <xf numFmtId="0" fontId="0" fillId="0" borderId="0" xfId="0"/>
    <xf numFmtId="0" fontId="3" fillId="0" borderId="0" xfId="0" applyFont="1" applyAlignment="1">
      <alignment horizontal="center"/>
    </xf>
    <xf numFmtId="3" fontId="0" fillId="0" borderId="0" xfId="0" applyNumberFormat="1"/>
    <xf numFmtId="0" fontId="4" fillId="0" borderId="0" xfId="0" applyFont="1" applyAlignment="1">
      <alignment horizontal="center"/>
    </xf>
    <xf numFmtId="0" fontId="5" fillId="0" borderId="0" xfId="0" applyFont="1" applyBorder="1" applyAlignment="1">
      <alignment horizont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3" fontId="9" fillId="0" borderId="2"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3" fontId="9" fillId="0" borderId="2" xfId="0" applyNumberFormat="1" applyFont="1" applyBorder="1" applyAlignment="1">
      <alignment horizontal="center"/>
    </xf>
    <xf numFmtId="3" fontId="9" fillId="0" borderId="3" xfId="0" applyNumberFormat="1" applyFont="1" applyBorder="1" applyAlignment="1">
      <alignment horizontal="center"/>
    </xf>
    <xf numFmtId="0" fontId="4" fillId="3" borderId="2" xfId="0" applyFont="1" applyFill="1" applyBorder="1" applyAlignment="1">
      <alignment horizontal="center" vertical="center" wrapText="1"/>
    </xf>
    <xf numFmtId="3" fontId="4" fillId="3" borderId="2"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0" fontId="5" fillId="0" borderId="0" xfId="0" applyFont="1"/>
    <xf numFmtId="3" fontId="7" fillId="2" borderId="2" xfId="0" applyNumberFormat="1" applyFont="1" applyFill="1" applyBorder="1" applyAlignment="1">
      <alignment horizontal="center" vertical="center" wrapText="1"/>
    </xf>
    <xf numFmtId="0" fontId="11" fillId="0" borderId="0" xfId="0" applyFont="1" applyAlignment="1">
      <alignment vertical="center" wrapText="1"/>
    </xf>
    <xf numFmtId="0" fontId="12" fillId="0" borderId="0" xfId="0" applyFont="1"/>
    <xf numFmtId="3" fontId="0" fillId="0" borderId="0" xfId="0" applyNumberFormat="1" applyBorder="1"/>
    <xf numFmtId="3" fontId="13" fillId="4" borderId="0" xfId="0" applyNumberFormat="1" applyFont="1" applyFill="1" applyBorder="1"/>
    <xf numFmtId="0" fontId="0" fillId="0" borderId="0" xfId="0" applyBorder="1"/>
    <xf numFmtId="0" fontId="10" fillId="0" borderId="0" xfId="0" applyFont="1" applyAlignment="1">
      <alignment horizontal="center" vertical="center" wrapText="1"/>
    </xf>
    <xf numFmtId="164" fontId="14" fillId="0" borderId="4" xfId="0" applyNumberFormat="1" applyFont="1" applyBorder="1" applyAlignment="1">
      <alignment horizontal="center" vertical="center"/>
    </xf>
    <xf numFmtId="3" fontId="14" fillId="0" borderId="5" xfId="0" applyNumberFormat="1" applyFont="1" applyBorder="1" applyAlignment="1">
      <alignment horizontal="center" vertical="center" wrapText="1"/>
    </xf>
    <xf numFmtId="164" fontId="14" fillId="0" borderId="6" xfId="0" applyNumberFormat="1" applyFont="1" applyBorder="1" applyAlignment="1">
      <alignment horizontal="center" vertical="center" wrapText="1"/>
    </xf>
    <xf numFmtId="3" fontId="14" fillId="0" borderId="7" xfId="0" applyNumberFormat="1" applyFont="1" applyBorder="1" applyAlignment="1">
      <alignment horizontal="center" vertical="center" wrapText="1"/>
    </xf>
    <xf numFmtId="3" fontId="14" fillId="0" borderId="8" xfId="0" applyNumberFormat="1" applyFont="1" applyBorder="1" applyAlignment="1">
      <alignment horizontal="center" vertical="center" wrapText="1"/>
    </xf>
    <xf numFmtId="0" fontId="15" fillId="0" borderId="9" xfId="0" applyFont="1" applyBorder="1" applyAlignment="1">
      <alignment horizontal="center" vertical="center"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13" xfId="0" applyFont="1" applyFill="1" applyBorder="1" applyAlignment="1">
      <alignment horizontal="center" vertical="center" wrapText="1"/>
    </xf>
    <xf numFmtId="164" fontId="14" fillId="0" borderId="10" xfId="0" applyNumberFormat="1" applyFont="1" applyBorder="1" applyAlignment="1">
      <alignment horizontal="center" vertical="center"/>
    </xf>
    <xf numFmtId="164" fontId="14" fillId="0" borderId="12" xfId="0" applyNumberFormat="1" applyFont="1" applyBorder="1" applyAlignment="1">
      <alignment horizontal="center" vertical="center" wrapText="1"/>
    </xf>
    <xf numFmtId="165" fontId="17" fillId="0" borderId="12" xfId="0" applyNumberFormat="1" applyFont="1" applyBorder="1" applyAlignment="1">
      <alignment horizontal="center" vertical="center"/>
    </xf>
    <xf numFmtId="0" fontId="15" fillId="0" borderId="13" xfId="0" applyFont="1" applyBorder="1" applyAlignment="1">
      <alignment horizontal="center" vertical="center" wrapText="1"/>
    </xf>
    <xf numFmtId="0" fontId="16" fillId="5" borderId="10" xfId="0" applyFont="1" applyFill="1" applyBorder="1" applyAlignment="1">
      <alignment horizontal="center" vertical="center" wrapText="1"/>
    </xf>
    <xf numFmtId="164" fontId="16" fillId="5" borderId="12" xfId="0" applyNumberFormat="1" applyFont="1" applyFill="1" applyBorder="1" applyAlignment="1">
      <alignment horizontal="center" vertical="center" wrapText="1"/>
    </xf>
    <xf numFmtId="165" fontId="16" fillId="5" borderId="12" xfId="0" applyNumberFormat="1"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23" xfId="0" applyFont="1" applyFill="1" applyBorder="1" applyAlignment="1">
      <alignment horizontal="center" vertical="center" wrapText="1"/>
    </xf>
    <xf numFmtId="164" fontId="14" fillId="0" borderId="0" xfId="0" applyNumberFormat="1" applyFont="1" applyAlignment="1">
      <alignment horizontal="center" vertical="center"/>
    </xf>
    <xf numFmtId="3" fontId="14" fillId="0" borderId="0" xfId="0" applyNumberFormat="1" applyFont="1" applyAlignment="1">
      <alignment horizontal="center" vertical="center" wrapText="1"/>
    </xf>
    <xf numFmtId="164" fontId="14" fillId="0" borderId="0" xfId="0" applyNumberFormat="1" applyFont="1" applyAlignment="1">
      <alignment horizontal="center" vertical="center" wrapText="1"/>
    </xf>
    <xf numFmtId="0" fontId="13" fillId="0" borderId="0" xfId="0" applyFont="1" applyAlignment="1">
      <alignment horizontal="center" vertical="center" wrapText="1"/>
    </xf>
    <xf numFmtId="165" fontId="17" fillId="4" borderId="0" xfId="0" applyNumberFormat="1" applyFont="1" applyFill="1" applyAlignment="1">
      <alignment horizontal="center" vertical="center"/>
    </xf>
    <xf numFmtId="0" fontId="16" fillId="2" borderId="27" xfId="0" applyFont="1" applyFill="1" applyBorder="1" applyAlignment="1">
      <alignment horizontal="center" vertical="center" wrapText="1"/>
    </xf>
    <xf numFmtId="0" fontId="21" fillId="2" borderId="12" xfId="0" applyFont="1" applyFill="1" applyBorder="1" applyAlignment="1">
      <alignment horizontal="center" vertical="center" wrapText="1"/>
    </xf>
    <xf numFmtId="3" fontId="14" fillId="0" borderId="7" xfId="0" applyNumberFormat="1" applyFont="1" applyBorder="1" applyAlignment="1">
      <alignment horizontal="center" vertical="center"/>
    </xf>
    <xf numFmtId="164" fontId="0" fillId="0" borderId="10" xfId="0" applyNumberFormat="1" applyBorder="1" applyAlignment="1">
      <alignment horizontal="center" vertical="center"/>
    </xf>
    <xf numFmtId="164" fontId="14" fillId="6" borderId="0" xfId="0" applyNumberFormat="1" applyFont="1" applyFill="1" applyAlignment="1">
      <alignment horizontal="center" vertical="center"/>
    </xf>
    <xf numFmtId="3" fontId="14" fillId="6" borderId="0" xfId="0" applyNumberFormat="1" applyFont="1" applyFill="1" applyAlignment="1">
      <alignment horizontal="center" vertical="center" wrapText="1"/>
    </xf>
    <xf numFmtId="164" fontId="14" fillId="6" borderId="0" xfId="0" applyNumberFormat="1" applyFont="1" applyFill="1" applyAlignment="1">
      <alignment horizontal="center" vertical="center" wrapText="1"/>
    </xf>
    <xf numFmtId="0" fontId="15" fillId="6" borderId="0" xfId="0" applyFont="1" applyFill="1" applyAlignment="1">
      <alignment horizontal="center" vertical="center" wrapText="1"/>
    </xf>
    <xf numFmtId="0" fontId="16" fillId="7" borderId="10"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7" borderId="12"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16" fillId="8" borderId="10" xfId="0" applyFont="1" applyFill="1" applyBorder="1" applyAlignment="1">
      <alignment horizontal="center" vertical="center" wrapText="1"/>
    </xf>
    <xf numFmtId="164" fontId="16" fillId="8" borderId="12" xfId="0" applyNumberFormat="1" applyFont="1" applyFill="1" applyBorder="1" applyAlignment="1">
      <alignment horizontal="center" vertical="center" wrapText="1"/>
    </xf>
    <xf numFmtId="165" fontId="16" fillId="8" borderId="12" xfId="0" applyNumberFormat="1"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6" fillId="7" borderId="21" xfId="0" applyFont="1" applyFill="1" applyBorder="1" applyAlignment="1">
      <alignment horizontal="center" vertical="center" wrapText="1"/>
    </xf>
    <xf numFmtId="0" fontId="16" fillId="7" borderId="22"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16" fillId="7" borderId="23" xfId="0" applyFont="1" applyFill="1" applyBorder="1" applyAlignment="1">
      <alignment horizontal="center" vertical="center" wrapText="1"/>
    </xf>
    <xf numFmtId="0" fontId="16" fillId="7" borderId="27" xfId="0" applyFont="1" applyFill="1" applyBorder="1" applyAlignment="1">
      <alignment horizontal="center" vertical="center" wrapText="1"/>
    </xf>
    <xf numFmtId="0" fontId="21" fillId="7" borderId="12"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0" borderId="0" xfId="0" applyFont="1" applyAlignment="1">
      <alignment horizontal="center" vertical="top" wrapText="1"/>
    </xf>
    <xf numFmtId="0" fontId="25" fillId="0" borderId="0" xfId="0" applyFont="1" applyAlignment="1">
      <alignment horizontal="center" vertical="top" wrapText="1"/>
    </xf>
    <xf numFmtId="0" fontId="16" fillId="0" borderId="0" xfId="0" applyFont="1" applyAlignment="1">
      <alignment horizontal="center" vertical="top" wrapText="1"/>
    </xf>
    <xf numFmtId="3" fontId="14" fillId="0" borderId="5" xfId="0" applyNumberFormat="1" applyFont="1" applyFill="1" applyBorder="1" applyAlignment="1">
      <alignment horizontal="center" vertical="center" wrapText="1"/>
    </xf>
    <xf numFmtId="0" fontId="20" fillId="6" borderId="0" xfId="0" applyFont="1" applyFill="1" applyAlignment="1">
      <alignment horizontal="center" vertical="center"/>
    </xf>
    <xf numFmtId="0" fontId="20" fillId="0" borderId="0" xfId="0" applyFont="1" applyAlignment="1">
      <alignment horizontal="center" vertical="center"/>
    </xf>
    <xf numFmtId="0" fontId="10" fillId="0" borderId="0" xfId="0" applyFont="1" applyAlignment="1">
      <alignment horizontal="left" vertical="center" wrapText="1"/>
    </xf>
    <xf numFmtId="0" fontId="11" fillId="0" borderId="0" xfId="0" applyFont="1" applyAlignment="1">
      <alignment horizontal="left" vertical="center" wrapText="1"/>
    </xf>
    <xf numFmtId="0" fontId="1" fillId="0" borderId="0" xfId="0" applyFont="1" applyAlignment="1">
      <alignment horizontal="center"/>
    </xf>
    <xf numFmtId="0" fontId="4" fillId="0" borderId="0" xfId="0" applyFont="1" applyAlignment="1">
      <alignment horizontal="center"/>
    </xf>
    <xf numFmtId="0" fontId="5" fillId="0" borderId="1" xfId="0" applyFont="1" applyBorder="1" applyAlignment="1">
      <alignment horizontal="center"/>
    </xf>
    <xf numFmtId="0" fontId="19" fillId="3" borderId="26"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24" xfId="0" applyFont="1" applyFill="1" applyBorder="1" applyAlignment="1">
      <alignment horizontal="center" vertical="center" wrapText="1"/>
    </xf>
    <xf numFmtId="3" fontId="14" fillId="0" borderId="19" xfId="0" applyNumberFormat="1" applyFont="1" applyBorder="1" applyAlignment="1">
      <alignment horizontal="center" vertical="center" wrapText="1"/>
    </xf>
    <xf numFmtId="3" fontId="14" fillId="0" borderId="17" xfId="0" applyNumberFormat="1" applyFont="1" applyBorder="1" applyAlignment="1">
      <alignment horizontal="center" vertical="center" wrapText="1"/>
    </xf>
    <xf numFmtId="3" fontId="14" fillId="0" borderId="15" xfId="0" applyNumberFormat="1" applyFont="1" applyBorder="1" applyAlignment="1">
      <alignment horizontal="center" vertical="center" wrapText="1"/>
    </xf>
    <xf numFmtId="3" fontId="14" fillId="0" borderId="18" xfId="0" applyNumberFormat="1" applyFont="1" applyBorder="1" applyAlignment="1">
      <alignment horizontal="center" vertical="center" wrapText="1"/>
    </xf>
    <xf numFmtId="3" fontId="14" fillId="0" borderId="16" xfId="0" applyNumberFormat="1" applyFont="1" applyBorder="1" applyAlignment="1">
      <alignment horizontal="center" vertical="center" wrapText="1"/>
    </xf>
    <xf numFmtId="3" fontId="14" fillId="0" borderId="14" xfId="0" applyNumberFormat="1" applyFont="1" applyBorder="1" applyAlignment="1">
      <alignment horizontal="center" vertical="center" wrapText="1"/>
    </xf>
    <xf numFmtId="3" fontId="17" fillId="0" borderId="18" xfId="0" applyNumberFormat="1" applyFont="1" applyBorder="1" applyAlignment="1">
      <alignment horizontal="center" vertical="center"/>
    </xf>
    <xf numFmtId="3" fontId="17" fillId="0" borderId="16" xfId="0" applyNumberFormat="1" applyFont="1" applyBorder="1" applyAlignment="1">
      <alignment horizontal="center" vertical="center"/>
    </xf>
    <xf numFmtId="3" fontId="17" fillId="0" borderId="14" xfId="0" applyNumberFormat="1" applyFont="1" applyBorder="1" applyAlignment="1">
      <alignment horizontal="center" vertical="center"/>
    </xf>
    <xf numFmtId="3" fontId="17" fillId="4" borderId="18" xfId="0" applyNumberFormat="1" applyFont="1" applyFill="1" applyBorder="1" applyAlignment="1">
      <alignment horizontal="center" vertical="center" wrapText="1"/>
    </xf>
    <xf numFmtId="3" fontId="17" fillId="4" borderId="16" xfId="0" applyNumberFormat="1" applyFont="1" applyFill="1" applyBorder="1" applyAlignment="1">
      <alignment horizontal="center" vertical="center" wrapText="1"/>
    </xf>
    <xf numFmtId="3" fontId="17" fillId="4" borderId="14" xfId="0" applyNumberFormat="1" applyFont="1" applyFill="1" applyBorder="1" applyAlignment="1">
      <alignment horizontal="center" vertical="center" wrapText="1"/>
    </xf>
    <xf numFmtId="0" fontId="20" fillId="0" borderId="28" xfId="0" applyFont="1" applyBorder="1" applyAlignment="1">
      <alignment horizontal="center" vertical="center"/>
    </xf>
    <xf numFmtId="0" fontId="22" fillId="0" borderId="29" xfId="0" applyFont="1" applyBorder="1" applyAlignment="1">
      <alignment horizontal="left" vertical="center" wrapText="1"/>
    </xf>
    <xf numFmtId="0" fontId="19" fillId="9" borderId="26" xfId="0" applyFont="1" applyFill="1" applyBorder="1" applyAlignment="1">
      <alignment horizontal="center" vertical="center" wrapText="1"/>
    </xf>
    <xf numFmtId="0" fontId="19" fillId="9" borderId="25" xfId="0" applyFont="1" applyFill="1" applyBorder="1" applyAlignment="1">
      <alignment horizontal="center" vertical="center" wrapText="1"/>
    </xf>
    <xf numFmtId="0" fontId="19" fillId="9" borderId="24" xfId="0" applyFont="1" applyFill="1" applyBorder="1" applyAlignment="1">
      <alignment horizontal="center" vertical="center" wrapText="1"/>
    </xf>
    <xf numFmtId="0" fontId="19" fillId="10" borderId="26" xfId="0" applyFont="1" applyFill="1" applyBorder="1" applyAlignment="1">
      <alignment horizontal="center" vertical="center" wrapText="1"/>
    </xf>
    <xf numFmtId="0" fontId="19" fillId="10" borderId="25" xfId="0" applyFont="1" applyFill="1" applyBorder="1" applyAlignment="1">
      <alignment horizontal="center" vertical="center" wrapText="1"/>
    </xf>
    <xf numFmtId="0" fontId="19" fillId="10" borderId="24" xfId="0" applyFont="1" applyFill="1" applyBorder="1" applyAlignment="1">
      <alignment horizontal="center" vertical="center" wrapText="1"/>
    </xf>
    <xf numFmtId="0" fontId="20" fillId="0" borderId="0" xfId="0" applyFont="1" applyAlignment="1">
      <alignment horizontal="center" vertical="center"/>
    </xf>
    <xf numFmtId="0" fontId="20" fillId="0" borderId="28" xfId="0" applyFont="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Arial"/>
                <a:ea typeface="Arial"/>
                <a:cs typeface="Arial"/>
              </a:defRPr>
            </a:pPr>
            <a:r>
              <a:rPr lang="pl-PL" sz="1100" b="1" i="0" u="none" strike="noStrike" baseline="0">
                <a:solidFill>
                  <a:srgbClr val="000000"/>
                </a:solidFill>
                <a:latin typeface="Calibri"/>
              </a:rPr>
              <a:t>IMPORT żywego drobiu w latach 2014-2021 </a:t>
            </a:r>
            <a:endParaRPr lang="pl-PL" sz="1100" b="0" i="0" u="none" strike="noStrike" baseline="0">
              <a:solidFill>
                <a:srgbClr val="000000"/>
              </a:solidFill>
              <a:latin typeface="Calibri"/>
            </a:endParaRPr>
          </a:p>
          <a:p>
            <a:pPr>
              <a:defRPr sz="1175" b="0" i="0" u="none" strike="noStrike" baseline="0">
                <a:solidFill>
                  <a:srgbClr val="000000"/>
                </a:solidFill>
                <a:latin typeface="Arial"/>
                <a:ea typeface="Arial"/>
                <a:cs typeface="Arial"/>
              </a:defRPr>
            </a:pPr>
            <a:r>
              <a:rPr lang="pl-PL" sz="1000" b="0" i="0" u="none" strike="noStrike" baseline="0">
                <a:solidFill>
                  <a:srgbClr val="000000"/>
                </a:solidFill>
                <a:latin typeface="Calibri"/>
              </a:rPr>
              <a:t>(masa netto w kg)</a:t>
            </a:r>
          </a:p>
        </c:rich>
      </c:tx>
      <c:layout>
        <c:manualLayout>
          <c:xMode val="edge"/>
          <c:yMode val="edge"/>
          <c:x val="0.33317994621397357"/>
          <c:y val="4.9257204918350721E-2"/>
        </c:manualLayout>
      </c:layout>
      <c:overlay val="0"/>
      <c:spPr>
        <a:noFill/>
        <a:ln w="25400">
          <a:noFill/>
        </a:ln>
      </c:spPr>
    </c:title>
    <c:autoTitleDeleted val="0"/>
    <c:plotArea>
      <c:layout>
        <c:manualLayout>
          <c:layoutTarget val="inner"/>
          <c:xMode val="edge"/>
          <c:yMode val="edge"/>
          <c:x val="0.19920612423447068"/>
          <c:y val="0.19062953337729335"/>
          <c:w val="0.73788150807899466"/>
          <c:h val="0.35880456876260247"/>
        </c:manualLayout>
      </c:layout>
      <c:barChart>
        <c:barDir val="col"/>
        <c:grouping val="clustered"/>
        <c:varyColors val="0"/>
        <c:ser>
          <c:idx val="4"/>
          <c:order val="0"/>
          <c:tx>
            <c:v>2014</c:v>
          </c:tx>
          <c:invertIfNegative val="0"/>
          <c:cat>
            <c:strRef>
              <c:f>'dane zywy drob'!$A$6:$A$17</c:f>
              <c:strCache>
                <c:ptCount val="12"/>
                <c:pt idx="0">
                  <c:v>I</c:v>
                </c:pt>
                <c:pt idx="1">
                  <c:v>II</c:v>
                </c:pt>
                <c:pt idx="2">
                  <c:v>III</c:v>
                </c:pt>
                <c:pt idx="3">
                  <c:v>IV</c:v>
                </c:pt>
                <c:pt idx="4">
                  <c:v>V</c:v>
                </c:pt>
                <c:pt idx="5">
                  <c:v>VI</c:v>
                </c:pt>
                <c:pt idx="6">
                  <c:v>VII</c:v>
                </c:pt>
                <c:pt idx="7">
                  <c:v>VIII</c:v>
                </c:pt>
                <c:pt idx="8">
                  <c:v>IX</c:v>
                </c:pt>
                <c:pt idx="9">
                  <c:v>X</c:v>
                </c:pt>
                <c:pt idx="10">
                  <c:v>XI</c:v>
                </c:pt>
                <c:pt idx="11">
                  <c:v>XII</c:v>
                </c:pt>
              </c:strCache>
            </c:strRef>
          </c:cat>
          <c:val>
            <c:numRef>
              <c:f>'dane zywy drob'!$F$6:$F$17</c:f>
              <c:numCache>
                <c:formatCode>#,##0</c:formatCode>
                <c:ptCount val="12"/>
                <c:pt idx="0">
                  <c:v>8046062</c:v>
                </c:pt>
                <c:pt idx="1">
                  <c:v>5033321</c:v>
                </c:pt>
                <c:pt idx="2">
                  <c:v>6607666</c:v>
                </c:pt>
                <c:pt idx="3">
                  <c:v>7158866</c:v>
                </c:pt>
                <c:pt idx="4">
                  <c:v>7841375</c:v>
                </c:pt>
                <c:pt idx="5">
                  <c:v>7879229</c:v>
                </c:pt>
                <c:pt idx="6">
                  <c:v>6720779</c:v>
                </c:pt>
                <c:pt idx="7">
                  <c:v>5100671</c:v>
                </c:pt>
                <c:pt idx="8">
                  <c:v>8616707</c:v>
                </c:pt>
                <c:pt idx="9">
                  <c:v>8850484</c:v>
                </c:pt>
                <c:pt idx="10">
                  <c:v>7351572</c:v>
                </c:pt>
                <c:pt idx="11">
                  <c:v>9054993</c:v>
                </c:pt>
              </c:numCache>
            </c:numRef>
          </c:val>
        </c:ser>
        <c:ser>
          <c:idx val="5"/>
          <c:order val="1"/>
          <c:tx>
            <c:v>2015</c:v>
          </c:tx>
          <c:invertIfNegative val="0"/>
          <c:cat>
            <c:strRef>
              <c:f>'dane zywy drob'!$A$6:$A$17</c:f>
              <c:strCache>
                <c:ptCount val="12"/>
                <c:pt idx="0">
                  <c:v>I</c:v>
                </c:pt>
                <c:pt idx="1">
                  <c:v>II</c:v>
                </c:pt>
                <c:pt idx="2">
                  <c:v>III</c:v>
                </c:pt>
                <c:pt idx="3">
                  <c:v>IV</c:v>
                </c:pt>
                <c:pt idx="4">
                  <c:v>V</c:v>
                </c:pt>
                <c:pt idx="5">
                  <c:v>VI</c:v>
                </c:pt>
                <c:pt idx="6">
                  <c:v>VII</c:v>
                </c:pt>
                <c:pt idx="7">
                  <c:v>VIII</c:v>
                </c:pt>
                <c:pt idx="8">
                  <c:v>IX</c:v>
                </c:pt>
                <c:pt idx="9">
                  <c:v>X</c:v>
                </c:pt>
                <c:pt idx="10">
                  <c:v>XI</c:v>
                </c:pt>
                <c:pt idx="11">
                  <c:v>XII</c:v>
                </c:pt>
              </c:strCache>
            </c:strRef>
          </c:cat>
          <c:val>
            <c:numRef>
              <c:f>'dane zywy drob'!$G$6:$G$17</c:f>
              <c:numCache>
                <c:formatCode>#,##0</c:formatCode>
                <c:ptCount val="12"/>
                <c:pt idx="0">
                  <c:v>3397033</c:v>
                </c:pt>
                <c:pt idx="1">
                  <c:v>6987389</c:v>
                </c:pt>
                <c:pt idx="2">
                  <c:v>7482548</c:v>
                </c:pt>
                <c:pt idx="3">
                  <c:v>9567060</c:v>
                </c:pt>
                <c:pt idx="4">
                  <c:v>7394186</c:v>
                </c:pt>
                <c:pt idx="5">
                  <c:v>7844025</c:v>
                </c:pt>
                <c:pt idx="6">
                  <c:v>9838145</c:v>
                </c:pt>
                <c:pt idx="7">
                  <c:v>9096823</c:v>
                </c:pt>
                <c:pt idx="8">
                  <c:v>9229713</c:v>
                </c:pt>
                <c:pt idx="9">
                  <c:v>7633083</c:v>
                </c:pt>
                <c:pt idx="10">
                  <c:v>9791218</c:v>
                </c:pt>
                <c:pt idx="11">
                  <c:v>8269714</c:v>
                </c:pt>
              </c:numCache>
            </c:numRef>
          </c:val>
        </c:ser>
        <c:ser>
          <c:idx val="0"/>
          <c:order val="2"/>
          <c:tx>
            <c:strRef>
              <c:f>'dane zywy drob'!$H$5</c:f>
              <c:strCache>
                <c:ptCount val="1"/>
                <c:pt idx="0">
                  <c:v>2016</c:v>
                </c:pt>
              </c:strCache>
            </c:strRef>
          </c:tx>
          <c:invertIfNegative val="0"/>
          <c:val>
            <c:numRef>
              <c:f>'dane zywy drob'!$H$6:$H$17</c:f>
              <c:numCache>
                <c:formatCode>#,##0</c:formatCode>
                <c:ptCount val="12"/>
                <c:pt idx="0">
                  <c:v>3470609</c:v>
                </c:pt>
                <c:pt idx="1">
                  <c:v>5120071</c:v>
                </c:pt>
                <c:pt idx="2">
                  <c:v>8428014</c:v>
                </c:pt>
                <c:pt idx="3">
                  <c:v>9926162</c:v>
                </c:pt>
                <c:pt idx="4">
                  <c:v>3305409</c:v>
                </c:pt>
                <c:pt idx="5">
                  <c:v>10484379</c:v>
                </c:pt>
                <c:pt idx="6">
                  <c:v>10520110</c:v>
                </c:pt>
                <c:pt idx="7">
                  <c:v>8450447</c:v>
                </c:pt>
                <c:pt idx="8">
                  <c:v>10680369</c:v>
                </c:pt>
                <c:pt idx="9">
                  <c:v>6108361</c:v>
                </c:pt>
                <c:pt idx="10">
                  <c:v>13834084</c:v>
                </c:pt>
                <c:pt idx="11">
                  <c:v>5979850</c:v>
                </c:pt>
              </c:numCache>
            </c:numRef>
          </c:val>
        </c:ser>
        <c:ser>
          <c:idx val="1"/>
          <c:order val="3"/>
          <c:tx>
            <c:strRef>
              <c:f>'dane zywy drob'!$I$5</c:f>
              <c:strCache>
                <c:ptCount val="1"/>
                <c:pt idx="0">
                  <c:v>2017</c:v>
                </c:pt>
              </c:strCache>
            </c:strRef>
          </c:tx>
          <c:spPr>
            <a:solidFill>
              <a:srgbClr val="FFFF00"/>
            </a:solidFill>
            <a:ln>
              <a:solidFill>
                <a:srgbClr val="FFFF00"/>
              </a:solidFill>
            </a:ln>
          </c:spPr>
          <c:invertIfNegative val="0"/>
          <c:val>
            <c:numRef>
              <c:f>'dane zywy drob'!$I$6:$I$17</c:f>
              <c:numCache>
                <c:formatCode>#,##0</c:formatCode>
                <c:ptCount val="12"/>
                <c:pt idx="0">
                  <c:v>4064921</c:v>
                </c:pt>
                <c:pt idx="1">
                  <c:v>5821139</c:v>
                </c:pt>
                <c:pt idx="2">
                  <c:v>6768344</c:v>
                </c:pt>
                <c:pt idx="3">
                  <c:v>11428342</c:v>
                </c:pt>
                <c:pt idx="4">
                  <c:v>9591403</c:v>
                </c:pt>
                <c:pt idx="5">
                  <c:v>10929127</c:v>
                </c:pt>
                <c:pt idx="6">
                  <c:v>8409985</c:v>
                </c:pt>
                <c:pt idx="7">
                  <c:v>6852508</c:v>
                </c:pt>
                <c:pt idx="8">
                  <c:v>11629397</c:v>
                </c:pt>
                <c:pt idx="9">
                  <c:v>8185554</c:v>
                </c:pt>
                <c:pt idx="10">
                  <c:v>7195713</c:v>
                </c:pt>
                <c:pt idx="11">
                  <c:v>12861816</c:v>
                </c:pt>
              </c:numCache>
            </c:numRef>
          </c:val>
        </c:ser>
        <c:ser>
          <c:idx val="6"/>
          <c:order val="4"/>
          <c:tx>
            <c:strRef>
              <c:f>'dane zywy drob'!$J$5</c:f>
              <c:strCache>
                <c:ptCount val="1"/>
                <c:pt idx="0">
                  <c:v>2018</c:v>
                </c:pt>
              </c:strCache>
            </c:strRef>
          </c:tx>
          <c:invertIfNegative val="0"/>
          <c:val>
            <c:numRef>
              <c:f>'dane zywy drob'!$J$6:$J$17</c:f>
              <c:numCache>
                <c:formatCode>#,##0</c:formatCode>
                <c:ptCount val="12"/>
                <c:pt idx="0">
                  <c:v>4415600</c:v>
                </c:pt>
                <c:pt idx="1">
                  <c:v>5745147</c:v>
                </c:pt>
                <c:pt idx="2">
                  <c:v>6380415</c:v>
                </c:pt>
                <c:pt idx="3">
                  <c:v>10846121</c:v>
                </c:pt>
                <c:pt idx="4">
                  <c:v>7480324</c:v>
                </c:pt>
                <c:pt idx="5">
                  <c:v>9708082</c:v>
                </c:pt>
                <c:pt idx="6">
                  <c:v>7043428</c:v>
                </c:pt>
                <c:pt idx="7">
                  <c:v>12886025</c:v>
                </c:pt>
                <c:pt idx="8">
                  <c:v>11317395</c:v>
                </c:pt>
                <c:pt idx="9">
                  <c:v>7815838</c:v>
                </c:pt>
                <c:pt idx="10">
                  <c:v>8303450</c:v>
                </c:pt>
                <c:pt idx="11">
                  <c:v>8762284</c:v>
                </c:pt>
              </c:numCache>
            </c:numRef>
          </c:val>
        </c:ser>
        <c:ser>
          <c:idx val="7"/>
          <c:order val="5"/>
          <c:tx>
            <c:strRef>
              <c:f>'dane zywy drob'!$K$5</c:f>
              <c:strCache>
                <c:ptCount val="1"/>
                <c:pt idx="0">
                  <c:v>2019</c:v>
                </c:pt>
              </c:strCache>
            </c:strRef>
          </c:tx>
          <c:invertIfNegative val="0"/>
          <c:dPt>
            <c:idx val="0"/>
            <c:invertIfNegative val="0"/>
            <c:bubble3D val="0"/>
            <c:spPr>
              <a:solidFill>
                <a:schemeClr val="accent2">
                  <a:lumMod val="40000"/>
                  <a:lumOff val="60000"/>
                </a:schemeClr>
              </a:solidFill>
              <a:ln>
                <a:solidFill>
                  <a:schemeClr val="accent2">
                    <a:lumMod val="40000"/>
                    <a:lumOff val="60000"/>
                  </a:schemeClr>
                </a:solidFill>
              </a:ln>
            </c:spPr>
          </c:dPt>
          <c:val>
            <c:numRef>
              <c:f>'dane zywy drob'!$K$6:$K$17</c:f>
              <c:numCache>
                <c:formatCode>#,##0</c:formatCode>
                <c:ptCount val="12"/>
                <c:pt idx="0">
                  <c:v>8808932</c:v>
                </c:pt>
                <c:pt idx="1">
                  <c:v>7201967</c:v>
                </c:pt>
                <c:pt idx="2">
                  <c:v>6958969</c:v>
                </c:pt>
                <c:pt idx="3">
                  <c:v>9251863</c:v>
                </c:pt>
                <c:pt idx="4">
                  <c:v>9661150</c:v>
                </c:pt>
                <c:pt idx="5">
                  <c:v>10242922</c:v>
                </c:pt>
                <c:pt idx="6">
                  <c:v>10647734</c:v>
                </c:pt>
                <c:pt idx="7">
                  <c:v>9196082</c:v>
                </c:pt>
                <c:pt idx="8">
                  <c:v>8110179</c:v>
                </c:pt>
                <c:pt idx="9">
                  <c:v>9324806</c:v>
                </c:pt>
                <c:pt idx="10">
                  <c:v>10092801</c:v>
                </c:pt>
                <c:pt idx="11">
                  <c:v>7892327</c:v>
                </c:pt>
              </c:numCache>
            </c:numRef>
          </c:val>
        </c:ser>
        <c:ser>
          <c:idx val="8"/>
          <c:order val="6"/>
          <c:tx>
            <c:strRef>
              <c:f>'dane zywy drob'!$L$5</c:f>
              <c:strCache>
                <c:ptCount val="1"/>
                <c:pt idx="0">
                  <c:v>2020</c:v>
                </c:pt>
              </c:strCache>
            </c:strRef>
          </c:tx>
          <c:invertIfNegative val="0"/>
          <c:val>
            <c:numRef>
              <c:f>'dane zywy drob'!$L$6:$L$17</c:f>
              <c:numCache>
                <c:formatCode>#,##0</c:formatCode>
                <c:ptCount val="12"/>
                <c:pt idx="0">
                  <c:v>8345843</c:v>
                </c:pt>
                <c:pt idx="1">
                  <c:v>6130939</c:v>
                </c:pt>
                <c:pt idx="2">
                  <c:v>5690611</c:v>
                </c:pt>
                <c:pt idx="3">
                  <c:v>9177580</c:v>
                </c:pt>
                <c:pt idx="4">
                  <c:v>9284837</c:v>
                </c:pt>
                <c:pt idx="5">
                  <c:v>11388944</c:v>
                </c:pt>
                <c:pt idx="6">
                  <c:v>10566000</c:v>
                </c:pt>
                <c:pt idx="7">
                  <c:v>6591130</c:v>
                </c:pt>
                <c:pt idx="8">
                  <c:v>10574594</c:v>
                </c:pt>
                <c:pt idx="9">
                  <c:v>8723860</c:v>
                </c:pt>
                <c:pt idx="10">
                  <c:v>8115376</c:v>
                </c:pt>
                <c:pt idx="11">
                  <c:v>9181282</c:v>
                </c:pt>
              </c:numCache>
            </c:numRef>
          </c:val>
        </c:ser>
        <c:ser>
          <c:idx val="9"/>
          <c:order val="7"/>
          <c:tx>
            <c:strRef>
              <c:f>'dane zywy drob'!$M$5</c:f>
              <c:strCache>
                <c:ptCount val="1"/>
                <c:pt idx="0">
                  <c:v>2021*</c:v>
                </c:pt>
              </c:strCache>
            </c:strRef>
          </c:tx>
          <c:spPr>
            <a:solidFill>
              <a:srgbClr val="00FFFF"/>
            </a:solidFill>
            <a:ln>
              <a:solidFill>
                <a:srgbClr val="00FFFF"/>
              </a:solidFill>
            </a:ln>
          </c:spPr>
          <c:invertIfNegative val="0"/>
          <c:val>
            <c:numRef>
              <c:f>'dane zywy drob'!$M$6:$M$17</c:f>
              <c:numCache>
                <c:formatCode>#,##0</c:formatCode>
                <c:ptCount val="12"/>
                <c:pt idx="0">
                  <c:v>5460740</c:v>
                </c:pt>
                <c:pt idx="1">
                  <c:v>2540591</c:v>
                </c:pt>
                <c:pt idx="2">
                  <c:v>9356036</c:v>
                </c:pt>
                <c:pt idx="3">
                  <c:v>9820677</c:v>
                </c:pt>
                <c:pt idx="4">
                  <c:v>7756373</c:v>
                </c:pt>
                <c:pt idx="5">
                  <c:v>12417054</c:v>
                </c:pt>
                <c:pt idx="6">
                  <c:v>14091993</c:v>
                </c:pt>
                <c:pt idx="7">
                  <c:v>10645539</c:v>
                </c:pt>
              </c:numCache>
            </c:numRef>
          </c:val>
        </c:ser>
        <c:dLbls>
          <c:showLegendKey val="0"/>
          <c:showVal val="0"/>
          <c:showCatName val="0"/>
          <c:showSerName val="0"/>
          <c:showPercent val="0"/>
          <c:showBubbleSize val="0"/>
        </c:dLbls>
        <c:gapWidth val="150"/>
        <c:axId val="180643096"/>
        <c:axId val="180643488"/>
      </c:barChart>
      <c:catAx>
        <c:axId val="180643096"/>
        <c:scaling>
          <c:orientation val="minMax"/>
        </c:scaling>
        <c:delete val="0"/>
        <c:axPos val="b"/>
        <c:title>
          <c:tx>
            <c:rich>
              <a:bodyPr/>
              <a:lstStyle/>
              <a:p>
                <a:pPr>
                  <a:defRPr sz="800" b="0" i="0" u="none" strike="noStrike" baseline="0">
                    <a:solidFill>
                      <a:srgbClr val="000000"/>
                    </a:solidFill>
                    <a:latin typeface="Calibri"/>
                    <a:ea typeface="Calibri"/>
                    <a:cs typeface="Calibri"/>
                  </a:defRPr>
                </a:pPr>
                <a:r>
                  <a:rPr lang="pl-PL"/>
                  <a:t>miesiące</a:t>
                </a:r>
              </a:p>
            </c:rich>
          </c:tx>
          <c:layout>
            <c:manualLayout>
              <c:xMode val="edge"/>
              <c:yMode val="edge"/>
              <c:x val="0.52850925098111023"/>
              <c:y val="0.899874843230803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pl-PL"/>
          </a:p>
        </c:txPr>
        <c:crossAx val="180643488"/>
        <c:crosses val="autoZero"/>
        <c:auto val="1"/>
        <c:lblAlgn val="ctr"/>
        <c:lblOffset val="100"/>
        <c:noMultiLvlLbl val="0"/>
      </c:catAx>
      <c:valAx>
        <c:axId val="180643488"/>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Calibri"/>
                    <a:ea typeface="Calibri"/>
                    <a:cs typeface="Calibri"/>
                  </a:defRPr>
                </a:pPr>
                <a:r>
                  <a:rPr lang="pl-PL"/>
                  <a:t>kg</a:t>
                </a:r>
              </a:p>
            </c:rich>
          </c:tx>
          <c:layout>
            <c:manualLayout>
              <c:xMode val="edge"/>
              <c:yMode val="edge"/>
              <c:x val="6.5828782346119177E-2"/>
              <c:y val="0.4418610604708894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pl-PL"/>
          </a:p>
        </c:txPr>
        <c:crossAx val="180643096"/>
        <c:crosses val="autoZero"/>
        <c:crossBetween val="between"/>
      </c:valAx>
      <c:dTable>
        <c:showHorzBorder val="0"/>
        <c:showVertBorder val="1"/>
        <c:showOutline val="1"/>
        <c:showKeys val="1"/>
        <c:spPr>
          <a:ln w="3175">
            <a:solidFill>
              <a:srgbClr val="000000"/>
            </a:solidFill>
            <a:prstDash val="solid"/>
          </a:ln>
        </c:spPr>
        <c:txPr>
          <a:bodyPr/>
          <a:lstStyle/>
          <a:p>
            <a:pPr rtl="0">
              <a:defRPr sz="600" b="0" i="0" u="none" strike="noStrike" baseline="0">
                <a:solidFill>
                  <a:srgbClr val="000000"/>
                </a:solidFill>
                <a:latin typeface="Arial"/>
                <a:ea typeface="Arial"/>
                <a:cs typeface="Arial"/>
              </a:defRPr>
            </a:pPr>
            <a:endParaRPr lang="pl-PL"/>
          </a:p>
        </c:txPr>
      </c:dTable>
      <c:spPr>
        <a:gradFill>
          <a:gsLst>
            <a:gs pos="0">
              <a:schemeClr val="bg2"/>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12700">
          <a:solidFill>
            <a:srgbClr val="969696"/>
          </a:solidFill>
          <a:prstDash val="solid"/>
        </a:ln>
      </c:spPr>
    </c:plotArea>
    <c:legend>
      <c:legendPos val="r"/>
      <c:layout>
        <c:manualLayout>
          <c:xMode val="edge"/>
          <c:yMode val="edge"/>
          <c:x val="0.22024623803009577"/>
          <c:y val="0.95073995060962202"/>
          <c:w val="0.51758501459547379"/>
          <c:h val="4.926004939037798E-2"/>
        </c:manualLayout>
      </c:layout>
      <c:overlay val="0"/>
      <c:spPr>
        <a:solidFill>
          <a:srgbClr val="FFFFFF"/>
        </a:solidFill>
        <a:ln w="3175">
          <a:solidFill>
            <a:srgbClr val="000000"/>
          </a:solidFill>
          <a:prstDash val="solid"/>
        </a:ln>
      </c:spPr>
      <c:txPr>
        <a:bodyPr/>
        <a:lstStyle/>
        <a:p>
          <a:pPr>
            <a:defRPr sz="265" b="0" i="0" u="none" strike="noStrike" baseline="0">
              <a:solidFill>
                <a:srgbClr val="000000"/>
              </a:solidFill>
              <a:latin typeface="Bookman Old Style"/>
              <a:ea typeface="Bookman Old Style"/>
              <a:cs typeface="Bookman Old Style"/>
            </a:defRPr>
          </a:pPr>
          <a:endParaRPr lang="pl-PL"/>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pl-PL"/>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pl-PL" sz="1100" b="1" i="0" u="none" strike="noStrike" baseline="0">
                <a:solidFill>
                  <a:srgbClr val="000000"/>
                </a:solidFill>
                <a:latin typeface="Calibri"/>
              </a:rPr>
              <a:t>EXPORT żywego drobiu w latach 2014-2021 r.</a:t>
            </a:r>
            <a:endParaRPr lang="pl-PL" sz="1100" b="0" i="0" u="none" strike="noStrike" baseline="0">
              <a:solidFill>
                <a:srgbClr val="000000"/>
              </a:solidFill>
              <a:latin typeface="Calibri"/>
            </a:endParaRPr>
          </a:p>
          <a:p>
            <a:pPr>
              <a:defRPr sz="1200" b="0" i="0" u="none" strike="noStrike" baseline="0">
                <a:solidFill>
                  <a:srgbClr val="000000"/>
                </a:solidFill>
                <a:latin typeface="Arial"/>
                <a:ea typeface="Arial"/>
                <a:cs typeface="Arial"/>
              </a:defRPr>
            </a:pPr>
            <a:r>
              <a:rPr lang="pl-PL" sz="900" b="0" i="0" u="none" strike="noStrike" baseline="0">
                <a:solidFill>
                  <a:srgbClr val="000000"/>
                </a:solidFill>
                <a:latin typeface="Calibri"/>
              </a:rPr>
              <a:t>(masa netto w kg)</a:t>
            </a:r>
          </a:p>
        </c:rich>
      </c:tx>
      <c:layout>
        <c:manualLayout>
          <c:xMode val="edge"/>
          <c:yMode val="edge"/>
          <c:x val="0.2995904650085634"/>
          <c:y val="4.0373317696990006E-2"/>
        </c:manualLayout>
      </c:layout>
      <c:overlay val="0"/>
      <c:spPr>
        <a:noFill/>
        <a:ln w="25400">
          <a:noFill/>
        </a:ln>
      </c:spPr>
    </c:title>
    <c:autoTitleDeleted val="0"/>
    <c:plotArea>
      <c:layout>
        <c:manualLayout>
          <c:layoutTarget val="inner"/>
          <c:xMode val="edge"/>
          <c:yMode val="edge"/>
          <c:x val="0.19579980952125445"/>
          <c:y val="0.15727600226442284"/>
          <c:w val="0.74285714285714288"/>
          <c:h val="0.37864197335777383"/>
        </c:manualLayout>
      </c:layout>
      <c:barChart>
        <c:barDir val="col"/>
        <c:grouping val="clustered"/>
        <c:varyColors val="0"/>
        <c:ser>
          <c:idx val="4"/>
          <c:order val="0"/>
          <c:tx>
            <c:v>2014</c:v>
          </c:tx>
          <c:spPr>
            <a:ln>
              <a:solidFill>
                <a:schemeClr val="bg2">
                  <a:lumMod val="25000"/>
                </a:schemeClr>
              </a:solidFill>
            </a:ln>
          </c:spPr>
          <c:invertIfNegative val="0"/>
          <c:cat>
            <c:strRef>
              <c:f>'dane zywy drob'!$A$23:$A$34</c:f>
              <c:strCache>
                <c:ptCount val="12"/>
                <c:pt idx="0">
                  <c:v>I</c:v>
                </c:pt>
                <c:pt idx="1">
                  <c:v>II</c:v>
                </c:pt>
                <c:pt idx="2">
                  <c:v>III</c:v>
                </c:pt>
                <c:pt idx="3">
                  <c:v>IV</c:v>
                </c:pt>
                <c:pt idx="4">
                  <c:v>V</c:v>
                </c:pt>
                <c:pt idx="5">
                  <c:v>VI</c:v>
                </c:pt>
                <c:pt idx="6">
                  <c:v>VII</c:v>
                </c:pt>
                <c:pt idx="7">
                  <c:v>VIII</c:v>
                </c:pt>
                <c:pt idx="8">
                  <c:v>IX</c:v>
                </c:pt>
                <c:pt idx="9">
                  <c:v>X</c:v>
                </c:pt>
                <c:pt idx="10">
                  <c:v>XI</c:v>
                </c:pt>
                <c:pt idx="11">
                  <c:v>XII</c:v>
                </c:pt>
              </c:strCache>
            </c:strRef>
          </c:cat>
          <c:val>
            <c:numRef>
              <c:f>'dane zywy drob'!$F$23:$F$34</c:f>
              <c:numCache>
                <c:formatCode>#,##0</c:formatCode>
                <c:ptCount val="12"/>
                <c:pt idx="0">
                  <c:v>1432871</c:v>
                </c:pt>
                <c:pt idx="1">
                  <c:v>1737493</c:v>
                </c:pt>
                <c:pt idx="2">
                  <c:v>1366578</c:v>
                </c:pt>
                <c:pt idx="3">
                  <c:v>1373790</c:v>
                </c:pt>
                <c:pt idx="4">
                  <c:v>1502257</c:v>
                </c:pt>
                <c:pt idx="5">
                  <c:v>3002309</c:v>
                </c:pt>
                <c:pt idx="6">
                  <c:v>1274910</c:v>
                </c:pt>
                <c:pt idx="7">
                  <c:v>1838800</c:v>
                </c:pt>
                <c:pt idx="8">
                  <c:v>2291047</c:v>
                </c:pt>
                <c:pt idx="9">
                  <c:v>2046776</c:v>
                </c:pt>
                <c:pt idx="10">
                  <c:v>2478088</c:v>
                </c:pt>
                <c:pt idx="11">
                  <c:v>3422238</c:v>
                </c:pt>
              </c:numCache>
            </c:numRef>
          </c:val>
        </c:ser>
        <c:ser>
          <c:idx val="5"/>
          <c:order val="1"/>
          <c:tx>
            <c:v>2015</c:v>
          </c:tx>
          <c:invertIfNegative val="0"/>
          <c:cat>
            <c:strRef>
              <c:f>'dane zywy drob'!$A$23:$A$34</c:f>
              <c:strCache>
                <c:ptCount val="12"/>
                <c:pt idx="0">
                  <c:v>I</c:v>
                </c:pt>
                <c:pt idx="1">
                  <c:v>II</c:v>
                </c:pt>
                <c:pt idx="2">
                  <c:v>III</c:v>
                </c:pt>
                <c:pt idx="3">
                  <c:v>IV</c:v>
                </c:pt>
                <c:pt idx="4">
                  <c:v>V</c:v>
                </c:pt>
                <c:pt idx="5">
                  <c:v>VI</c:v>
                </c:pt>
                <c:pt idx="6">
                  <c:v>VII</c:v>
                </c:pt>
                <c:pt idx="7">
                  <c:v>VIII</c:v>
                </c:pt>
                <c:pt idx="8">
                  <c:v>IX</c:v>
                </c:pt>
                <c:pt idx="9">
                  <c:v>X</c:v>
                </c:pt>
                <c:pt idx="10">
                  <c:v>XI</c:v>
                </c:pt>
                <c:pt idx="11">
                  <c:v>XII</c:v>
                </c:pt>
              </c:strCache>
            </c:strRef>
          </c:cat>
          <c:val>
            <c:numRef>
              <c:f>'dane zywy drob'!$G$23:$G$34</c:f>
              <c:numCache>
                <c:formatCode>#,##0</c:formatCode>
                <c:ptCount val="12"/>
                <c:pt idx="0">
                  <c:v>936526</c:v>
                </c:pt>
                <c:pt idx="1">
                  <c:v>2397211</c:v>
                </c:pt>
                <c:pt idx="2">
                  <c:v>1989565</c:v>
                </c:pt>
                <c:pt idx="3">
                  <c:v>2808338</c:v>
                </c:pt>
                <c:pt idx="4">
                  <c:v>696042</c:v>
                </c:pt>
                <c:pt idx="5">
                  <c:v>2187612</c:v>
                </c:pt>
                <c:pt idx="6">
                  <c:v>2873760</c:v>
                </c:pt>
                <c:pt idx="7">
                  <c:v>1184897</c:v>
                </c:pt>
                <c:pt idx="8">
                  <c:v>2396122</c:v>
                </c:pt>
                <c:pt idx="9">
                  <c:v>1491590</c:v>
                </c:pt>
                <c:pt idx="10">
                  <c:v>2145883</c:v>
                </c:pt>
                <c:pt idx="11">
                  <c:v>2943255</c:v>
                </c:pt>
              </c:numCache>
            </c:numRef>
          </c:val>
        </c:ser>
        <c:ser>
          <c:idx val="0"/>
          <c:order val="2"/>
          <c:tx>
            <c:strRef>
              <c:f>'dane zywy drob'!$H$22</c:f>
              <c:strCache>
                <c:ptCount val="1"/>
                <c:pt idx="0">
                  <c:v>2016 **</c:v>
                </c:pt>
              </c:strCache>
            </c:strRef>
          </c:tx>
          <c:invertIfNegative val="0"/>
          <c:val>
            <c:numRef>
              <c:f>'dane zywy drob'!$H$23:$H$34</c:f>
              <c:numCache>
                <c:formatCode>#,##0</c:formatCode>
                <c:ptCount val="12"/>
                <c:pt idx="0">
                  <c:v>2441816</c:v>
                </c:pt>
                <c:pt idx="1">
                  <c:v>2790543</c:v>
                </c:pt>
                <c:pt idx="2">
                  <c:v>3306278</c:v>
                </c:pt>
                <c:pt idx="3">
                  <c:v>1843390</c:v>
                </c:pt>
                <c:pt idx="4">
                  <c:v>1461566</c:v>
                </c:pt>
                <c:pt idx="5">
                  <c:v>1890595</c:v>
                </c:pt>
                <c:pt idx="6">
                  <c:v>1778861</c:v>
                </c:pt>
                <c:pt idx="7">
                  <c:v>2770448</c:v>
                </c:pt>
                <c:pt idx="8">
                  <c:v>2091541</c:v>
                </c:pt>
                <c:pt idx="9">
                  <c:v>1584592</c:v>
                </c:pt>
                <c:pt idx="10">
                  <c:v>2226373</c:v>
                </c:pt>
                <c:pt idx="11">
                  <c:v>2017114</c:v>
                </c:pt>
              </c:numCache>
            </c:numRef>
          </c:val>
        </c:ser>
        <c:ser>
          <c:idx val="6"/>
          <c:order val="3"/>
          <c:tx>
            <c:v>2017</c:v>
          </c:tx>
          <c:spPr>
            <a:solidFill>
              <a:srgbClr val="FFFF00"/>
            </a:solidFill>
          </c:spPr>
          <c:invertIfNegative val="0"/>
          <c:val>
            <c:numRef>
              <c:f>'dane zywy drob'!$I$23:$I$34</c:f>
              <c:numCache>
                <c:formatCode>#,##0</c:formatCode>
                <c:ptCount val="12"/>
                <c:pt idx="0">
                  <c:v>328202</c:v>
                </c:pt>
                <c:pt idx="1">
                  <c:v>462915</c:v>
                </c:pt>
                <c:pt idx="2">
                  <c:v>2867501</c:v>
                </c:pt>
                <c:pt idx="3">
                  <c:v>766733</c:v>
                </c:pt>
                <c:pt idx="4">
                  <c:v>2437941</c:v>
                </c:pt>
                <c:pt idx="5">
                  <c:v>1440341</c:v>
                </c:pt>
                <c:pt idx="6">
                  <c:v>512655</c:v>
                </c:pt>
                <c:pt idx="7">
                  <c:v>3309594</c:v>
                </c:pt>
                <c:pt idx="8">
                  <c:v>2124430</c:v>
                </c:pt>
                <c:pt idx="9">
                  <c:v>1420356</c:v>
                </c:pt>
                <c:pt idx="10">
                  <c:v>1581212</c:v>
                </c:pt>
                <c:pt idx="11">
                  <c:v>5625683</c:v>
                </c:pt>
              </c:numCache>
            </c:numRef>
          </c:val>
        </c:ser>
        <c:ser>
          <c:idx val="1"/>
          <c:order val="4"/>
          <c:tx>
            <c:strRef>
              <c:f>'dane zywy drob'!$J$22</c:f>
              <c:strCache>
                <c:ptCount val="1"/>
                <c:pt idx="0">
                  <c:v>2018</c:v>
                </c:pt>
              </c:strCache>
            </c:strRef>
          </c:tx>
          <c:invertIfNegative val="0"/>
          <c:val>
            <c:numRef>
              <c:f>'dane zywy drob'!$J$23:$J$34</c:f>
              <c:numCache>
                <c:formatCode>#,##0</c:formatCode>
                <c:ptCount val="12"/>
                <c:pt idx="0">
                  <c:v>1347919</c:v>
                </c:pt>
                <c:pt idx="1">
                  <c:v>2586081</c:v>
                </c:pt>
                <c:pt idx="2">
                  <c:v>1639625</c:v>
                </c:pt>
                <c:pt idx="3">
                  <c:v>1131531</c:v>
                </c:pt>
                <c:pt idx="4">
                  <c:v>2670665</c:v>
                </c:pt>
                <c:pt idx="5">
                  <c:v>1461461</c:v>
                </c:pt>
                <c:pt idx="6">
                  <c:v>1141195</c:v>
                </c:pt>
                <c:pt idx="7">
                  <c:v>2526683</c:v>
                </c:pt>
                <c:pt idx="8">
                  <c:v>1552697</c:v>
                </c:pt>
                <c:pt idx="9">
                  <c:v>2686856</c:v>
                </c:pt>
                <c:pt idx="10">
                  <c:v>2946304</c:v>
                </c:pt>
                <c:pt idx="11">
                  <c:v>6277484</c:v>
                </c:pt>
              </c:numCache>
            </c:numRef>
          </c:val>
        </c:ser>
        <c:ser>
          <c:idx val="7"/>
          <c:order val="5"/>
          <c:tx>
            <c:strRef>
              <c:f>'dane zywy drob'!$K$22</c:f>
              <c:strCache>
                <c:ptCount val="1"/>
                <c:pt idx="0">
                  <c:v>2019</c:v>
                </c:pt>
              </c:strCache>
            </c:strRef>
          </c:tx>
          <c:spPr>
            <a:solidFill>
              <a:srgbClr val="FF0000"/>
            </a:solidFill>
            <a:ln>
              <a:solidFill>
                <a:srgbClr val="FF0000"/>
              </a:solidFill>
            </a:ln>
          </c:spPr>
          <c:invertIfNegative val="0"/>
          <c:val>
            <c:numRef>
              <c:f>'dane zywy drob'!$K$23:$K$34</c:f>
              <c:numCache>
                <c:formatCode>#,##0</c:formatCode>
                <c:ptCount val="12"/>
                <c:pt idx="0">
                  <c:v>3067666</c:v>
                </c:pt>
                <c:pt idx="1">
                  <c:v>3352928</c:v>
                </c:pt>
                <c:pt idx="2">
                  <c:v>2473943</c:v>
                </c:pt>
                <c:pt idx="3">
                  <c:v>2184320</c:v>
                </c:pt>
                <c:pt idx="4">
                  <c:v>3207472</c:v>
                </c:pt>
                <c:pt idx="5">
                  <c:v>2718621</c:v>
                </c:pt>
                <c:pt idx="6">
                  <c:v>1562128</c:v>
                </c:pt>
                <c:pt idx="7">
                  <c:v>2725814</c:v>
                </c:pt>
                <c:pt idx="8">
                  <c:v>2457078</c:v>
                </c:pt>
                <c:pt idx="9">
                  <c:v>4065333</c:v>
                </c:pt>
                <c:pt idx="10">
                  <c:v>2468822</c:v>
                </c:pt>
                <c:pt idx="11">
                  <c:v>2178087</c:v>
                </c:pt>
              </c:numCache>
            </c:numRef>
          </c:val>
        </c:ser>
        <c:ser>
          <c:idx val="8"/>
          <c:order val="6"/>
          <c:tx>
            <c:strRef>
              <c:f>'dane zywy drob'!$L$22</c:f>
              <c:strCache>
                <c:ptCount val="1"/>
                <c:pt idx="0">
                  <c:v>2020</c:v>
                </c:pt>
              </c:strCache>
            </c:strRef>
          </c:tx>
          <c:invertIfNegative val="0"/>
          <c:val>
            <c:numRef>
              <c:f>'dane zywy drob'!$L$23:$L$34</c:f>
              <c:numCache>
                <c:formatCode>#,##0</c:formatCode>
                <c:ptCount val="12"/>
                <c:pt idx="0">
                  <c:v>3342872</c:v>
                </c:pt>
                <c:pt idx="1">
                  <c:v>2004300</c:v>
                </c:pt>
                <c:pt idx="2">
                  <c:v>2105467</c:v>
                </c:pt>
                <c:pt idx="3">
                  <c:v>2472479</c:v>
                </c:pt>
                <c:pt idx="4">
                  <c:v>2588913</c:v>
                </c:pt>
                <c:pt idx="5">
                  <c:v>2280287</c:v>
                </c:pt>
                <c:pt idx="6">
                  <c:v>4614420</c:v>
                </c:pt>
                <c:pt idx="7">
                  <c:v>1634534</c:v>
                </c:pt>
                <c:pt idx="8">
                  <c:v>2784507</c:v>
                </c:pt>
                <c:pt idx="9">
                  <c:v>2619143</c:v>
                </c:pt>
                <c:pt idx="10">
                  <c:v>2767253</c:v>
                </c:pt>
                <c:pt idx="11">
                  <c:v>3437542</c:v>
                </c:pt>
              </c:numCache>
            </c:numRef>
          </c:val>
        </c:ser>
        <c:ser>
          <c:idx val="9"/>
          <c:order val="7"/>
          <c:tx>
            <c:strRef>
              <c:f>'dane zywy drob'!$M$22</c:f>
              <c:strCache>
                <c:ptCount val="1"/>
                <c:pt idx="0">
                  <c:v>2021*</c:v>
                </c:pt>
              </c:strCache>
            </c:strRef>
          </c:tx>
          <c:spPr>
            <a:solidFill>
              <a:srgbClr val="00FFFF"/>
            </a:solidFill>
            <a:ln>
              <a:solidFill>
                <a:srgbClr val="00FFFF"/>
              </a:solidFill>
            </a:ln>
          </c:spPr>
          <c:invertIfNegative val="0"/>
          <c:val>
            <c:numRef>
              <c:f>'dane zywy drob'!$M$23:$M$34</c:f>
              <c:numCache>
                <c:formatCode>#,##0</c:formatCode>
                <c:ptCount val="12"/>
                <c:pt idx="0">
                  <c:v>3557380</c:v>
                </c:pt>
                <c:pt idx="1">
                  <c:v>1402460</c:v>
                </c:pt>
                <c:pt idx="2">
                  <c:v>2759924</c:v>
                </c:pt>
                <c:pt idx="3">
                  <c:v>1563787</c:v>
                </c:pt>
                <c:pt idx="4">
                  <c:v>3343260</c:v>
                </c:pt>
                <c:pt idx="5">
                  <c:v>2447318</c:v>
                </c:pt>
                <c:pt idx="6">
                  <c:v>1883370</c:v>
                </c:pt>
                <c:pt idx="7">
                  <c:v>2640008</c:v>
                </c:pt>
              </c:numCache>
            </c:numRef>
          </c:val>
        </c:ser>
        <c:dLbls>
          <c:showLegendKey val="0"/>
          <c:showVal val="0"/>
          <c:showCatName val="0"/>
          <c:showSerName val="0"/>
          <c:showPercent val="0"/>
          <c:showBubbleSize val="0"/>
        </c:dLbls>
        <c:gapWidth val="150"/>
        <c:axId val="180643880"/>
        <c:axId val="180644272"/>
      </c:barChart>
      <c:catAx>
        <c:axId val="180643880"/>
        <c:scaling>
          <c:orientation val="minMax"/>
        </c:scaling>
        <c:delete val="0"/>
        <c:axPos val="b"/>
        <c:title>
          <c:tx>
            <c:rich>
              <a:bodyPr/>
              <a:lstStyle/>
              <a:p>
                <a:pPr>
                  <a:defRPr sz="800" b="0" i="0" u="none" strike="noStrike" baseline="0">
                    <a:solidFill>
                      <a:srgbClr val="000000"/>
                    </a:solidFill>
                    <a:latin typeface="Calibri"/>
                    <a:ea typeface="Calibri"/>
                    <a:cs typeface="Calibri"/>
                  </a:defRPr>
                </a:pPr>
                <a:r>
                  <a:rPr lang="pl-PL"/>
                  <a:t>miesiące</a:t>
                </a:r>
              </a:p>
            </c:rich>
          </c:tx>
          <c:layout>
            <c:manualLayout>
              <c:xMode val="edge"/>
              <c:yMode val="edge"/>
              <c:x val="0.51679567413854388"/>
              <c:y val="0.888636287485340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pl-PL"/>
          </a:p>
        </c:txPr>
        <c:crossAx val="180644272"/>
        <c:crosses val="autoZero"/>
        <c:auto val="1"/>
        <c:lblAlgn val="ctr"/>
        <c:lblOffset val="100"/>
        <c:noMultiLvlLbl val="0"/>
      </c:catAx>
      <c:valAx>
        <c:axId val="180644272"/>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Calibri"/>
                    <a:ea typeface="Calibri"/>
                    <a:cs typeface="Calibri"/>
                  </a:defRPr>
                </a:pPr>
                <a:r>
                  <a:rPr lang="pl-PL"/>
                  <a:t>kg</a:t>
                </a:r>
              </a:p>
            </c:rich>
          </c:tx>
          <c:layout>
            <c:manualLayout>
              <c:xMode val="edge"/>
              <c:yMode val="edge"/>
              <c:x val="5.9523824911762911E-2"/>
              <c:y val="0.4433673982241581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pl-PL"/>
          </a:p>
        </c:txPr>
        <c:crossAx val="180643880"/>
        <c:crosses val="autoZero"/>
        <c:crossBetween val="between"/>
      </c:valAx>
      <c:dTable>
        <c:showHorzBorder val="1"/>
        <c:showVertBorder val="1"/>
        <c:showOutline val="1"/>
        <c:showKeys val="1"/>
        <c:spPr>
          <a:ln w="3175">
            <a:solidFill>
              <a:srgbClr val="000000"/>
            </a:solidFill>
            <a:prstDash val="solid"/>
          </a:ln>
        </c:spPr>
        <c:txPr>
          <a:bodyPr/>
          <a:lstStyle/>
          <a:p>
            <a:pPr rtl="0">
              <a:defRPr sz="600" b="0" i="0" u="none" strike="noStrike" baseline="0">
                <a:solidFill>
                  <a:srgbClr val="000000"/>
                </a:solidFill>
                <a:latin typeface="Arial"/>
                <a:ea typeface="Arial"/>
                <a:cs typeface="Arial"/>
              </a:defRPr>
            </a:pPr>
            <a:endParaRPr lang="pl-PL"/>
          </a:p>
        </c:txPr>
      </c:dTable>
      <c:spPr>
        <a:gradFill flip="none" rotWithShape="1">
          <a:gsLst>
            <a:gs pos="0">
              <a:schemeClr val="bg2"/>
            </a:gs>
            <a:gs pos="74000">
              <a:schemeClr val="accent1">
                <a:lumMod val="45000"/>
                <a:lumOff val="55000"/>
              </a:schemeClr>
            </a:gs>
            <a:gs pos="83000">
              <a:schemeClr val="accent1">
                <a:lumMod val="45000"/>
                <a:lumOff val="55000"/>
              </a:schemeClr>
            </a:gs>
            <a:gs pos="100000">
              <a:schemeClr val="accent1">
                <a:lumMod val="30000"/>
                <a:lumOff val="70000"/>
              </a:schemeClr>
            </a:gs>
          </a:gsLst>
          <a:lin ang="16200000" scaled="1"/>
          <a:tileRect/>
        </a:gradFill>
        <a:ln w="12700">
          <a:solidFill>
            <a:srgbClr val="808080"/>
          </a:solidFill>
          <a:prstDash val="solid"/>
        </a:ln>
      </c:spPr>
    </c:plotArea>
    <c:legend>
      <c:legendPos val="r"/>
      <c:layout>
        <c:manualLayout>
          <c:xMode val="edge"/>
          <c:yMode val="edge"/>
          <c:x val="0.23210214318285455"/>
          <c:y val="0.9485860278103535"/>
          <c:w val="0.55083669944813685"/>
          <c:h val="5.1413972189646495E-2"/>
        </c:manualLayout>
      </c:layout>
      <c:overlay val="0"/>
      <c:spPr>
        <a:solidFill>
          <a:srgbClr val="FFFFFF"/>
        </a:solidFill>
        <a:ln w="3175">
          <a:solidFill>
            <a:srgbClr val="000000"/>
          </a:solidFill>
          <a:prstDash val="solid"/>
        </a:ln>
      </c:spPr>
      <c:txPr>
        <a:bodyPr/>
        <a:lstStyle/>
        <a:p>
          <a:pPr>
            <a:defRPr sz="320" b="0" i="0" u="none" strike="noStrike" baseline="0">
              <a:solidFill>
                <a:srgbClr val="000000"/>
              </a:solidFill>
              <a:latin typeface="Arial"/>
              <a:ea typeface="Arial"/>
              <a:cs typeface="Arial"/>
            </a:defRPr>
          </a:pPr>
          <a:endParaRPr lang="pl-PL"/>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pl-PL"/>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285750</xdr:colOff>
      <xdr:row>1</xdr:row>
      <xdr:rowOff>0</xdr:rowOff>
    </xdr:from>
    <xdr:to>
      <xdr:col>25</xdr:col>
      <xdr:colOff>542925</xdr:colOff>
      <xdr:row>21</xdr:row>
      <xdr:rowOff>114300</xdr:rowOff>
    </xdr:to>
    <xdr:graphicFrame macro="">
      <xdr:nvGraphicFramePr>
        <xdr:cNvPr id="2" name="Wykre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295275</xdr:colOff>
      <xdr:row>22</xdr:row>
      <xdr:rowOff>123825</xdr:rowOff>
    </xdr:from>
    <xdr:to>
      <xdr:col>25</xdr:col>
      <xdr:colOff>552450</xdr:colOff>
      <xdr:row>42</xdr:row>
      <xdr:rowOff>0</xdr:rowOff>
    </xdr:to>
    <xdr:graphicFrame macro="">
      <xdr:nvGraphicFramePr>
        <xdr:cNvPr id="3" name="Wykre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ULETYNY/BIULETYN%207.2021/Import%20Export%202021%20i%20jego%20dynamika%20do%20roku%202020%20oraz%20dynam%20miesiec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 exp i dynam"/>
      <sheetName val="Imp Exp. 2004-2019"/>
      <sheetName val="Import wykres"/>
      <sheetName val="Export wykres"/>
      <sheetName val="dynamika%WARTOŚCI"/>
      <sheetName val="dane zywy drob"/>
      <sheetName val="DYNAM. DROB ZYWY"/>
      <sheetName val="Arkusz1"/>
    </sheetNames>
    <sheetDataSet>
      <sheetData sheetId="0"/>
      <sheetData sheetId="1"/>
      <sheetData sheetId="2" refreshError="1"/>
      <sheetData sheetId="3" refreshError="1"/>
      <sheetData sheetId="4"/>
      <sheetData sheetId="5">
        <row r="5">
          <cell r="H5">
            <v>2016</v>
          </cell>
        </row>
      </sheetData>
      <sheetData sheetId="6">
        <row r="5">
          <cell r="B5">
            <v>5460740</v>
          </cell>
        </row>
        <row r="22">
          <cell r="B22">
            <v>3557380</v>
          </cell>
        </row>
      </sheetData>
      <sheetData sheetId="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A45"/>
  <sheetViews>
    <sheetView workbookViewId="0">
      <selection activeCell="F2" sqref="F2"/>
    </sheetView>
  </sheetViews>
  <sheetFormatPr defaultRowHeight="12.75"/>
  <cols>
    <col min="1" max="1" width="9.85546875" customWidth="1"/>
    <col min="2" max="2" width="12.5703125" bestFit="1" customWidth="1"/>
    <col min="3" max="3" width="12.7109375" bestFit="1" customWidth="1"/>
    <col min="4" max="4" width="12.5703125" customWidth="1"/>
    <col min="5" max="8" width="12.7109375" customWidth="1"/>
    <col min="9" max="9" width="14.5703125" customWidth="1"/>
    <col min="10" max="10" width="14.140625" bestFit="1" customWidth="1"/>
    <col min="11" max="11" width="14.140625" customWidth="1"/>
    <col min="12" max="13" width="16" customWidth="1"/>
    <col min="27" max="27" width="10.140625" bestFit="1" customWidth="1"/>
  </cols>
  <sheetData>
    <row r="1" spans="1:27" ht="15">
      <c r="A1" s="88" t="s">
        <v>0</v>
      </c>
      <c r="B1" s="88"/>
      <c r="C1" s="88"/>
      <c r="D1" s="88"/>
      <c r="E1" s="88"/>
      <c r="F1" s="1"/>
      <c r="G1" s="1"/>
      <c r="H1" s="1"/>
      <c r="I1" s="1"/>
      <c r="J1" s="1"/>
      <c r="K1" s="1"/>
      <c r="L1" s="1"/>
      <c r="M1" s="1"/>
    </row>
    <row r="2" spans="1:27">
      <c r="P2" s="2"/>
    </row>
    <row r="3" spans="1:27">
      <c r="A3" s="89" t="s">
        <v>1</v>
      </c>
      <c r="B3" s="89"/>
      <c r="C3" s="89"/>
      <c r="D3" s="89"/>
      <c r="E3" s="89"/>
      <c r="F3" s="89"/>
      <c r="G3" s="89"/>
      <c r="H3" s="89"/>
      <c r="I3" s="89"/>
      <c r="J3" s="89"/>
      <c r="K3" s="89"/>
      <c r="L3" s="3"/>
      <c r="M3" s="3"/>
    </row>
    <row r="4" spans="1:27" ht="15">
      <c r="A4" s="90" t="s">
        <v>2</v>
      </c>
      <c r="B4" s="90"/>
      <c r="C4" s="90"/>
      <c r="D4" s="90"/>
      <c r="E4" s="90"/>
      <c r="F4" s="90"/>
      <c r="G4" s="90"/>
      <c r="H4" s="90"/>
      <c r="I4" s="90"/>
      <c r="J4" s="90"/>
      <c r="K4" s="90"/>
      <c r="L4" s="4"/>
      <c r="M4" s="4"/>
    </row>
    <row r="5" spans="1:27" ht="18">
      <c r="A5" s="5" t="s">
        <v>3</v>
      </c>
      <c r="B5" s="6">
        <v>2010</v>
      </c>
      <c r="C5" s="6">
        <v>2011</v>
      </c>
      <c r="D5" s="6">
        <v>2012</v>
      </c>
      <c r="E5" s="6">
        <v>2013</v>
      </c>
      <c r="F5" s="6">
        <v>2014</v>
      </c>
      <c r="G5" s="6">
        <v>2015</v>
      </c>
      <c r="H5" s="6">
        <v>2016</v>
      </c>
      <c r="I5" s="6">
        <v>2017</v>
      </c>
      <c r="J5" s="7">
        <v>2018</v>
      </c>
      <c r="K5" s="6">
        <v>2019</v>
      </c>
      <c r="L5" s="6">
        <v>2020</v>
      </c>
      <c r="M5" s="6" t="s">
        <v>4</v>
      </c>
    </row>
    <row r="6" spans="1:27" ht="15">
      <c r="A6" s="8" t="s">
        <v>5</v>
      </c>
      <c r="B6" s="9">
        <v>2164760</v>
      </c>
      <c r="C6" s="9">
        <v>2760355</v>
      </c>
      <c r="D6" s="9">
        <v>2197138</v>
      </c>
      <c r="E6" s="9">
        <v>4028669</v>
      </c>
      <c r="F6" s="9">
        <v>8046062</v>
      </c>
      <c r="G6" s="9">
        <v>3397033</v>
      </c>
      <c r="H6" s="9">
        <v>3470609</v>
      </c>
      <c r="I6" s="9">
        <v>4064921</v>
      </c>
      <c r="J6" s="10">
        <v>4415600</v>
      </c>
      <c r="K6" s="9">
        <v>8808932</v>
      </c>
      <c r="L6" s="9">
        <v>8345843</v>
      </c>
      <c r="M6" s="9">
        <f>'[1]DYNAM. DROB ZYWY'!B5</f>
        <v>5460740</v>
      </c>
    </row>
    <row r="7" spans="1:27" ht="15">
      <c r="A7" s="8" t="s">
        <v>6</v>
      </c>
      <c r="B7" s="9">
        <v>1520503</v>
      </c>
      <c r="C7" s="9">
        <v>4611972</v>
      </c>
      <c r="D7" s="9">
        <v>4035128</v>
      </c>
      <c r="E7" s="9">
        <v>2564101</v>
      </c>
      <c r="F7" s="9">
        <v>5033321</v>
      </c>
      <c r="G7" s="9">
        <v>6987389</v>
      </c>
      <c r="H7" s="9">
        <v>5120071</v>
      </c>
      <c r="I7" s="9">
        <v>5821139</v>
      </c>
      <c r="J7" s="10">
        <v>5745147</v>
      </c>
      <c r="K7" s="9">
        <v>7201967</v>
      </c>
      <c r="L7" s="9">
        <v>6130939</v>
      </c>
      <c r="M7" s="9">
        <v>2540591</v>
      </c>
    </row>
    <row r="8" spans="1:27" ht="15">
      <c r="A8" s="8" t="s">
        <v>7</v>
      </c>
      <c r="B8" s="9">
        <v>2502989</v>
      </c>
      <c r="C8" s="9">
        <v>4928821</v>
      </c>
      <c r="D8" s="9">
        <v>4102073</v>
      </c>
      <c r="E8" s="9">
        <v>2840084</v>
      </c>
      <c r="F8" s="9">
        <v>6607666</v>
      </c>
      <c r="G8" s="9">
        <v>7482548</v>
      </c>
      <c r="H8" s="9">
        <v>8428014</v>
      </c>
      <c r="I8" s="9">
        <v>6768344</v>
      </c>
      <c r="J8" s="10">
        <v>6380415</v>
      </c>
      <c r="K8" s="9">
        <v>6958969</v>
      </c>
      <c r="L8" s="9">
        <v>5690611</v>
      </c>
      <c r="M8" s="9">
        <v>9356036</v>
      </c>
      <c r="Z8" s="2"/>
    </row>
    <row r="9" spans="1:27" ht="15">
      <c r="A9" s="8" t="s">
        <v>8</v>
      </c>
      <c r="B9" s="9">
        <v>3680548</v>
      </c>
      <c r="C9" s="9">
        <v>3509846</v>
      </c>
      <c r="D9" s="9">
        <v>2840311</v>
      </c>
      <c r="E9" s="9">
        <v>5321988</v>
      </c>
      <c r="F9" s="9">
        <v>7158866</v>
      </c>
      <c r="G9" s="9">
        <v>9567060</v>
      </c>
      <c r="H9" s="9">
        <v>9926162</v>
      </c>
      <c r="I9" s="9">
        <v>11428342</v>
      </c>
      <c r="J9" s="10">
        <v>10846121</v>
      </c>
      <c r="K9" s="9">
        <v>9251863</v>
      </c>
      <c r="L9" s="9">
        <v>9177580</v>
      </c>
      <c r="M9" s="9">
        <v>9820677</v>
      </c>
    </row>
    <row r="10" spans="1:27" ht="15">
      <c r="A10" s="8" t="s">
        <v>9</v>
      </c>
      <c r="B10" s="9">
        <v>2284272</v>
      </c>
      <c r="C10" s="9">
        <v>5118550</v>
      </c>
      <c r="D10" s="9">
        <v>4423091</v>
      </c>
      <c r="E10" s="9">
        <v>4439285</v>
      </c>
      <c r="F10" s="9">
        <v>7841375</v>
      </c>
      <c r="G10" s="9">
        <v>7394186</v>
      </c>
      <c r="H10" s="9">
        <v>3305409</v>
      </c>
      <c r="I10" s="9">
        <v>9591403</v>
      </c>
      <c r="J10" s="10">
        <v>7480324</v>
      </c>
      <c r="K10" s="9">
        <v>9661150</v>
      </c>
      <c r="L10" s="9">
        <v>9284837</v>
      </c>
      <c r="M10" s="9">
        <v>7756373</v>
      </c>
      <c r="AA10" s="2"/>
    </row>
    <row r="11" spans="1:27" ht="15">
      <c r="A11" s="8" t="s">
        <v>10</v>
      </c>
      <c r="B11" s="9">
        <v>2948781</v>
      </c>
      <c r="C11" s="9">
        <v>5106062</v>
      </c>
      <c r="D11" s="9">
        <v>5696405</v>
      </c>
      <c r="E11" s="11">
        <v>7031776</v>
      </c>
      <c r="F11" s="11">
        <v>7879229</v>
      </c>
      <c r="G11" s="11">
        <v>7844025</v>
      </c>
      <c r="H11" s="11">
        <v>10484379</v>
      </c>
      <c r="I11" s="11">
        <v>10929127</v>
      </c>
      <c r="J11" s="12">
        <v>9708082</v>
      </c>
      <c r="K11" s="11">
        <v>10242922</v>
      </c>
      <c r="L11" s="11">
        <v>11388944</v>
      </c>
      <c r="M11" s="11">
        <v>12417054</v>
      </c>
    </row>
    <row r="12" spans="1:27" ht="15">
      <c r="A12" s="8" t="s">
        <v>11</v>
      </c>
      <c r="B12" s="9">
        <v>3197218</v>
      </c>
      <c r="C12" s="9">
        <v>3128558</v>
      </c>
      <c r="D12" s="9">
        <v>5287350</v>
      </c>
      <c r="E12" s="9">
        <v>6526741</v>
      </c>
      <c r="F12" s="9">
        <v>6720779</v>
      </c>
      <c r="G12" s="9">
        <v>9838145</v>
      </c>
      <c r="H12" s="9">
        <v>10520110</v>
      </c>
      <c r="I12" s="9">
        <v>8409985</v>
      </c>
      <c r="J12" s="10">
        <v>7043428</v>
      </c>
      <c r="K12" s="9">
        <v>10647734</v>
      </c>
      <c r="L12" s="9">
        <v>10566000</v>
      </c>
      <c r="M12" s="9">
        <v>14091993</v>
      </c>
      <c r="AA12" s="2"/>
    </row>
    <row r="13" spans="1:27" ht="15">
      <c r="A13" s="8" t="s">
        <v>12</v>
      </c>
      <c r="B13" s="9">
        <v>4886525</v>
      </c>
      <c r="C13" s="9">
        <v>4465055</v>
      </c>
      <c r="D13" s="9">
        <v>4996904</v>
      </c>
      <c r="E13" s="11">
        <v>6544522</v>
      </c>
      <c r="F13" s="11">
        <v>5100671</v>
      </c>
      <c r="G13" s="11">
        <v>9096823</v>
      </c>
      <c r="H13" s="11">
        <v>8450447</v>
      </c>
      <c r="I13" s="11">
        <v>6852508</v>
      </c>
      <c r="J13" s="12">
        <v>12886025</v>
      </c>
      <c r="K13" s="11">
        <v>9196082</v>
      </c>
      <c r="L13" s="11">
        <v>6591130</v>
      </c>
      <c r="M13" s="11">
        <v>10645539</v>
      </c>
    </row>
    <row r="14" spans="1:27" ht="15">
      <c r="A14" s="8" t="s">
        <v>13</v>
      </c>
      <c r="B14" s="9">
        <v>5709148</v>
      </c>
      <c r="C14" s="9">
        <v>3992482</v>
      </c>
      <c r="D14" s="9">
        <v>4260211</v>
      </c>
      <c r="E14" s="9">
        <v>7298023</v>
      </c>
      <c r="F14" s="9">
        <v>8616707</v>
      </c>
      <c r="G14" s="9">
        <v>9229713</v>
      </c>
      <c r="H14" s="9">
        <v>10680369</v>
      </c>
      <c r="I14" s="11">
        <v>11629397</v>
      </c>
      <c r="J14" s="12">
        <v>11317395</v>
      </c>
      <c r="K14" s="11">
        <v>8110179</v>
      </c>
      <c r="L14" s="11">
        <v>10574594</v>
      </c>
      <c r="M14" s="11"/>
    </row>
    <row r="15" spans="1:27" ht="15">
      <c r="A15" s="8" t="s">
        <v>14</v>
      </c>
      <c r="B15" s="9">
        <v>4777132</v>
      </c>
      <c r="C15" s="9">
        <v>2789405</v>
      </c>
      <c r="D15" s="9">
        <v>6751355</v>
      </c>
      <c r="E15" s="9">
        <v>6771430</v>
      </c>
      <c r="F15" s="9">
        <v>8850484</v>
      </c>
      <c r="G15" s="9">
        <v>7633083</v>
      </c>
      <c r="H15" s="9">
        <v>6108361</v>
      </c>
      <c r="I15" s="9">
        <v>8185554</v>
      </c>
      <c r="J15" s="10">
        <v>7815838</v>
      </c>
      <c r="K15" s="9">
        <v>9324806</v>
      </c>
      <c r="L15" s="9">
        <v>8723860</v>
      </c>
      <c r="M15" s="9"/>
    </row>
    <row r="16" spans="1:27" ht="15">
      <c r="A16" s="8" t="s">
        <v>15</v>
      </c>
      <c r="B16" s="9">
        <v>2212389</v>
      </c>
      <c r="C16" s="9">
        <v>5396550</v>
      </c>
      <c r="D16" s="9">
        <v>5616526</v>
      </c>
      <c r="E16" s="9">
        <v>4016655</v>
      </c>
      <c r="F16" s="9">
        <v>7351572</v>
      </c>
      <c r="G16" s="9">
        <v>9791218</v>
      </c>
      <c r="H16" s="9">
        <v>13834084</v>
      </c>
      <c r="I16" s="9">
        <v>7195713</v>
      </c>
      <c r="J16" s="10">
        <v>8303450</v>
      </c>
      <c r="K16" s="9">
        <v>10092801</v>
      </c>
      <c r="L16" s="9">
        <v>8115376</v>
      </c>
      <c r="M16" s="9"/>
    </row>
    <row r="17" spans="1:13" ht="15">
      <c r="A17" s="8" t="s">
        <v>16</v>
      </c>
      <c r="B17" s="9">
        <v>5242276</v>
      </c>
      <c r="C17" s="9">
        <v>10909419</v>
      </c>
      <c r="D17" s="9">
        <v>818054</v>
      </c>
      <c r="E17" s="9">
        <v>12669878</v>
      </c>
      <c r="F17" s="9">
        <v>9054993</v>
      </c>
      <c r="G17" s="9">
        <v>8269714</v>
      </c>
      <c r="H17" s="9">
        <v>5979850</v>
      </c>
      <c r="I17" s="9">
        <v>12861816</v>
      </c>
      <c r="J17" s="10">
        <v>8762284</v>
      </c>
      <c r="K17" s="9">
        <v>7892327</v>
      </c>
      <c r="L17" s="9">
        <v>9181282</v>
      </c>
      <c r="M17" s="9"/>
    </row>
    <row r="18" spans="1:13">
      <c r="A18" s="13" t="s">
        <v>17</v>
      </c>
      <c r="B18" s="14">
        <f t="shared" ref="B18:M18" si="0">SUM(B6:B17)</f>
        <v>41126541</v>
      </c>
      <c r="C18" s="14">
        <f t="shared" si="0"/>
        <v>56717075</v>
      </c>
      <c r="D18" s="14">
        <f t="shared" si="0"/>
        <v>51024546</v>
      </c>
      <c r="E18" s="14">
        <f t="shared" si="0"/>
        <v>70053152</v>
      </c>
      <c r="F18" s="14">
        <f t="shared" si="0"/>
        <v>88261725</v>
      </c>
      <c r="G18" s="14">
        <f t="shared" si="0"/>
        <v>96530937</v>
      </c>
      <c r="H18" s="14">
        <f t="shared" si="0"/>
        <v>96307865</v>
      </c>
      <c r="I18" s="14">
        <f t="shared" si="0"/>
        <v>103738249</v>
      </c>
      <c r="J18" s="15">
        <f t="shared" si="0"/>
        <v>100704109</v>
      </c>
      <c r="K18" s="14">
        <f t="shared" si="0"/>
        <v>107389732</v>
      </c>
      <c r="L18" s="14">
        <f t="shared" si="0"/>
        <v>103770996</v>
      </c>
      <c r="M18" s="14">
        <f t="shared" si="0"/>
        <v>72089003</v>
      </c>
    </row>
    <row r="19" spans="1:13" ht="16.5" customHeight="1">
      <c r="A19" s="86" t="s">
        <v>18</v>
      </c>
      <c r="B19" s="86"/>
      <c r="C19" s="16"/>
      <c r="D19" s="16"/>
      <c r="E19" s="16"/>
      <c r="F19" s="16"/>
      <c r="G19" s="16"/>
      <c r="H19" s="16"/>
      <c r="I19" s="16"/>
      <c r="J19" s="16"/>
      <c r="K19" s="16"/>
      <c r="L19" s="16"/>
      <c r="M19" s="16"/>
    </row>
    <row r="20" spans="1:13">
      <c r="A20" s="89" t="s">
        <v>19</v>
      </c>
      <c r="B20" s="89"/>
      <c r="C20" s="89"/>
      <c r="D20" s="89"/>
      <c r="E20" s="89"/>
      <c r="F20" s="89"/>
      <c r="G20" s="89"/>
      <c r="H20" s="89"/>
      <c r="I20" s="89"/>
      <c r="J20" s="89"/>
      <c r="K20" s="89"/>
      <c r="L20" s="3"/>
      <c r="M20" s="3"/>
    </row>
    <row r="21" spans="1:13" ht="15">
      <c r="A21" s="90" t="s">
        <v>2</v>
      </c>
      <c r="B21" s="90"/>
      <c r="C21" s="90"/>
      <c r="D21" s="90"/>
      <c r="E21" s="90"/>
      <c r="F21" s="90"/>
      <c r="G21" s="90"/>
      <c r="H21" s="90"/>
      <c r="I21" s="90"/>
      <c r="J21" s="90"/>
      <c r="K21" s="90"/>
      <c r="L21" s="4"/>
      <c r="M21" s="4"/>
    </row>
    <row r="22" spans="1:13" ht="18">
      <c r="A22" s="5" t="s">
        <v>3</v>
      </c>
      <c r="B22" s="6">
        <v>2010</v>
      </c>
      <c r="C22" s="6">
        <v>2011</v>
      </c>
      <c r="D22" s="6">
        <v>2012</v>
      </c>
      <c r="E22" s="6">
        <v>2013</v>
      </c>
      <c r="F22" s="17">
        <v>2014</v>
      </c>
      <c r="G22" s="6">
        <v>2015</v>
      </c>
      <c r="H22" s="6" t="s">
        <v>20</v>
      </c>
      <c r="I22" s="6">
        <v>2017</v>
      </c>
      <c r="J22" s="6">
        <v>2018</v>
      </c>
      <c r="K22" s="6">
        <v>2019</v>
      </c>
      <c r="L22" s="6">
        <v>2020</v>
      </c>
      <c r="M22" s="6" t="s">
        <v>4</v>
      </c>
    </row>
    <row r="23" spans="1:13" ht="15">
      <c r="A23" s="8" t="s">
        <v>5</v>
      </c>
      <c r="B23" s="9">
        <v>800511</v>
      </c>
      <c r="C23" s="9">
        <v>132697</v>
      </c>
      <c r="D23" s="9">
        <v>1145642</v>
      </c>
      <c r="E23" s="9">
        <v>592734</v>
      </c>
      <c r="F23" s="9">
        <v>1432871</v>
      </c>
      <c r="G23" s="9">
        <v>936526</v>
      </c>
      <c r="H23" s="9">
        <v>2441816</v>
      </c>
      <c r="I23" s="9">
        <v>328202</v>
      </c>
      <c r="J23" s="9">
        <v>1347919</v>
      </c>
      <c r="K23" s="9">
        <v>3067666</v>
      </c>
      <c r="L23" s="9">
        <v>3342872</v>
      </c>
      <c r="M23" s="9">
        <f>'[1]DYNAM. DROB ZYWY'!B22</f>
        <v>3557380</v>
      </c>
    </row>
    <row r="24" spans="1:13" ht="15">
      <c r="A24" s="8" t="s">
        <v>6</v>
      </c>
      <c r="B24" s="9">
        <v>660577</v>
      </c>
      <c r="C24" s="9">
        <v>408076</v>
      </c>
      <c r="D24" s="9">
        <v>248924</v>
      </c>
      <c r="E24" s="9">
        <v>732193</v>
      </c>
      <c r="F24" s="9">
        <v>1737493</v>
      </c>
      <c r="G24" s="9">
        <v>2397211</v>
      </c>
      <c r="H24" s="9">
        <v>2790543</v>
      </c>
      <c r="I24" s="9">
        <v>462915</v>
      </c>
      <c r="J24" s="9">
        <v>2586081</v>
      </c>
      <c r="K24" s="9">
        <v>3352928</v>
      </c>
      <c r="L24" s="9">
        <v>2004300</v>
      </c>
      <c r="M24" s="9">
        <v>1402460</v>
      </c>
    </row>
    <row r="25" spans="1:13" ht="15">
      <c r="A25" s="8" t="s">
        <v>7</v>
      </c>
      <c r="B25" s="9">
        <v>976256</v>
      </c>
      <c r="C25" s="9">
        <v>271033</v>
      </c>
      <c r="D25" s="9">
        <v>1243939</v>
      </c>
      <c r="E25" s="9">
        <v>1259530</v>
      </c>
      <c r="F25" s="9">
        <v>1366578</v>
      </c>
      <c r="G25" s="9">
        <v>1989565</v>
      </c>
      <c r="H25" s="9">
        <v>3306278</v>
      </c>
      <c r="I25" s="9">
        <v>2867501</v>
      </c>
      <c r="J25" s="9">
        <v>1639625</v>
      </c>
      <c r="K25" s="9">
        <v>2473943</v>
      </c>
      <c r="L25" s="9">
        <v>2105467</v>
      </c>
      <c r="M25" s="9">
        <v>2759924</v>
      </c>
    </row>
    <row r="26" spans="1:13" ht="15">
      <c r="A26" s="8" t="s">
        <v>8</v>
      </c>
      <c r="B26" s="9">
        <v>338660</v>
      </c>
      <c r="C26" s="9">
        <v>385498</v>
      </c>
      <c r="D26" s="9">
        <v>1106049</v>
      </c>
      <c r="E26" s="9">
        <v>1055274</v>
      </c>
      <c r="F26" s="9">
        <v>1373790</v>
      </c>
      <c r="G26" s="9">
        <v>2808338</v>
      </c>
      <c r="H26" s="9">
        <v>1843390</v>
      </c>
      <c r="I26" s="9">
        <v>766733</v>
      </c>
      <c r="J26" s="9">
        <v>1131531</v>
      </c>
      <c r="K26" s="9">
        <v>2184320</v>
      </c>
      <c r="L26" s="9">
        <v>2472479</v>
      </c>
      <c r="M26" s="9">
        <v>1563787</v>
      </c>
    </row>
    <row r="27" spans="1:13" ht="15">
      <c r="A27" s="8" t="s">
        <v>9</v>
      </c>
      <c r="B27" s="9">
        <v>847682</v>
      </c>
      <c r="C27" s="9">
        <v>1292885</v>
      </c>
      <c r="D27" s="9">
        <v>898858</v>
      </c>
      <c r="E27" s="9">
        <v>3588290</v>
      </c>
      <c r="F27" s="9">
        <v>1502257</v>
      </c>
      <c r="G27" s="9">
        <v>696042</v>
      </c>
      <c r="H27" s="9">
        <v>1461566</v>
      </c>
      <c r="I27" s="9">
        <v>2437941</v>
      </c>
      <c r="J27" s="9">
        <v>2670665</v>
      </c>
      <c r="K27" s="9">
        <v>3207472</v>
      </c>
      <c r="L27" s="9">
        <v>2588913</v>
      </c>
      <c r="M27" s="9">
        <v>3343260</v>
      </c>
    </row>
    <row r="28" spans="1:13" ht="15">
      <c r="A28" s="8" t="s">
        <v>10</v>
      </c>
      <c r="B28" s="9">
        <v>1017981</v>
      </c>
      <c r="C28" s="9">
        <v>559594</v>
      </c>
      <c r="D28" s="9">
        <v>137649</v>
      </c>
      <c r="E28" s="9">
        <v>1280007</v>
      </c>
      <c r="F28" s="9">
        <v>3002309</v>
      </c>
      <c r="G28" s="9">
        <v>2187612</v>
      </c>
      <c r="H28" s="11">
        <v>1890595</v>
      </c>
      <c r="I28" s="11">
        <v>1440341</v>
      </c>
      <c r="J28" s="11">
        <v>1461461</v>
      </c>
      <c r="K28" s="11">
        <v>2718621</v>
      </c>
      <c r="L28" s="11">
        <v>2280287</v>
      </c>
      <c r="M28" s="11">
        <v>2447318</v>
      </c>
    </row>
    <row r="29" spans="1:13" ht="15">
      <c r="A29" s="8" t="s">
        <v>11</v>
      </c>
      <c r="B29" s="9">
        <v>1066205</v>
      </c>
      <c r="C29" s="9">
        <v>274954</v>
      </c>
      <c r="D29" s="9">
        <v>880182</v>
      </c>
      <c r="E29" s="9">
        <v>485731</v>
      </c>
      <c r="F29" s="9">
        <v>1274910</v>
      </c>
      <c r="G29" s="9">
        <v>2873760</v>
      </c>
      <c r="H29" s="9">
        <v>1778861</v>
      </c>
      <c r="I29" s="9">
        <v>512655</v>
      </c>
      <c r="J29" s="9">
        <v>1141195</v>
      </c>
      <c r="K29" s="9">
        <v>1562128</v>
      </c>
      <c r="L29" s="9">
        <v>4614420</v>
      </c>
      <c r="M29" s="9">
        <v>1883370</v>
      </c>
    </row>
    <row r="30" spans="1:13" ht="15">
      <c r="A30" s="8" t="s">
        <v>12</v>
      </c>
      <c r="B30" s="9">
        <v>463753</v>
      </c>
      <c r="C30" s="9">
        <v>1544260</v>
      </c>
      <c r="D30" s="9">
        <v>867972</v>
      </c>
      <c r="E30" s="9">
        <v>2154832</v>
      </c>
      <c r="F30" s="9">
        <v>1838800</v>
      </c>
      <c r="G30" s="9">
        <v>1184897</v>
      </c>
      <c r="H30" s="11">
        <v>2770448</v>
      </c>
      <c r="I30" s="11">
        <v>3309594</v>
      </c>
      <c r="J30" s="11">
        <v>2526683</v>
      </c>
      <c r="K30" s="11">
        <v>2725814</v>
      </c>
      <c r="L30" s="11">
        <v>1634534</v>
      </c>
      <c r="M30" s="11">
        <v>2640008</v>
      </c>
    </row>
    <row r="31" spans="1:13" ht="15">
      <c r="A31" s="8" t="s">
        <v>13</v>
      </c>
      <c r="B31" s="9">
        <v>1334058</v>
      </c>
      <c r="C31" s="9">
        <v>693590</v>
      </c>
      <c r="D31" s="9">
        <v>812451</v>
      </c>
      <c r="E31" s="9">
        <v>1652114</v>
      </c>
      <c r="F31" s="9">
        <v>2291047</v>
      </c>
      <c r="G31" s="9">
        <v>2396122</v>
      </c>
      <c r="H31" s="9">
        <v>2091541</v>
      </c>
      <c r="I31" s="11">
        <v>2124430</v>
      </c>
      <c r="J31" s="11">
        <v>1552697</v>
      </c>
      <c r="K31" s="11">
        <v>2457078</v>
      </c>
      <c r="L31" s="11">
        <v>2784507</v>
      </c>
      <c r="M31" s="11"/>
    </row>
    <row r="32" spans="1:13" ht="15">
      <c r="A32" s="8" t="s">
        <v>14</v>
      </c>
      <c r="B32" s="9">
        <v>213375</v>
      </c>
      <c r="C32" s="9">
        <v>1226303</v>
      </c>
      <c r="D32" s="9">
        <v>756552</v>
      </c>
      <c r="E32" s="9">
        <v>2255980</v>
      </c>
      <c r="F32" s="9">
        <v>2046776</v>
      </c>
      <c r="G32" s="9">
        <v>1491590</v>
      </c>
      <c r="H32" s="9">
        <v>1584592</v>
      </c>
      <c r="I32" s="9">
        <v>1420356</v>
      </c>
      <c r="J32" s="9">
        <v>2686856</v>
      </c>
      <c r="K32" s="9">
        <v>4065333</v>
      </c>
      <c r="L32" s="9">
        <v>2619143</v>
      </c>
      <c r="M32" s="9"/>
    </row>
    <row r="33" spans="1:18" ht="15">
      <c r="A33" s="8" t="s">
        <v>15</v>
      </c>
      <c r="B33" s="9">
        <v>925397</v>
      </c>
      <c r="C33" s="9">
        <v>1316312</v>
      </c>
      <c r="D33" s="9">
        <v>3082210</v>
      </c>
      <c r="E33" s="9">
        <v>1706997</v>
      </c>
      <c r="F33" s="9">
        <v>2478088</v>
      </c>
      <c r="G33" s="9">
        <v>2145883</v>
      </c>
      <c r="H33" s="9">
        <v>2226373</v>
      </c>
      <c r="I33" s="9">
        <v>1581212</v>
      </c>
      <c r="J33" s="9">
        <v>2946304</v>
      </c>
      <c r="K33" s="9">
        <v>2468822</v>
      </c>
      <c r="L33" s="9">
        <v>2767253</v>
      </c>
      <c r="M33" s="9"/>
    </row>
    <row r="34" spans="1:18" ht="15">
      <c r="A34" s="8" t="s">
        <v>16</v>
      </c>
      <c r="B34" s="9">
        <v>3364601</v>
      </c>
      <c r="C34" s="9">
        <v>2125962</v>
      </c>
      <c r="D34" s="9">
        <v>4441078</v>
      </c>
      <c r="E34" s="9">
        <v>5747716</v>
      </c>
      <c r="F34" s="9">
        <v>3422238</v>
      </c>
      <c r="G34" s="9">
        <v>2943255</v>
      </c>
      <c r="H34" s="9">
        <v>2017114</v>
      </c>
      <c r="I34" s="9">
        <v>5625683</v>
      </c>
      <c r="J34" s="9">
        <v>6277484</v>
      </c>
      <c r="K34" s="9">
        <v>2178087</v>
      </c>
      <c r="L34" s="9">
        <v>3437542</v>
      </c>
      <c r="M34" s="9"/>
    </row>
    <row r="35" spans="1:18">
      <c r="A35" s="13" t="s">
        <v>17</v>
      </c>
      <c r="B35" s="14">
        <f t="shared" ref="B35:G35" si="1">SUM(B23:B34)</f>
        <v>12009056</v>
      </c>
      <c r="C35" s="14">
        <f t="shared" si="1"/>
        <v>10231164</v>
      </c>
      <c r="D35" s="14">
        <f t="shared" si="1"/>
        <v>15621506</v>
      </c>
      <c r="E35" s="14">
        <f t="shared" si="1"/>
        <v>22511398</v>
      </c>
      <c r="F35" s="14">
        <f t="shared" si="1"/>
        <v>23767157</v>
      </c>
      <c r="G35" s="14">
        <f t="shared" si="1"/>
        <v>24050801</v>
      </c>
      <c r="H35" s="14">
        <v>26203117</v>
      </c>
      <c r="I35" s="14">
        <f>SUM(I23:I34)</f>
        <v>22877563</v>
      </c>
      <c r="J35" s="14">
        <f>SUM(J23:J34)</f>
        <v>27968501</v>
      </c>
      <c r="K35" s="14">
        <f>SUM(K23:K34)</f>
        <v>32462212</v>
      </c>
      <c r="L35" s="14">
        <f>SUM(L23:L34)</f>
        <v>32651717</v>
      </c>
      <c r="M35" s="14">
        <f>SUM(M23:M34)</f>
        <v>19597507</v>
      </c>
    </row>
    <row r="36" spans="1:18" ht="12.75" customHeight="1">
      <c r="A36" s="86"/>
      <c r="B36" s="86"/>
    </row>
    <row r="37" spans="1:18" ht="22.5" customHeight="1">
      <c r="A37" s="87" t="s">
        <v>21</v>
      </c>
      <c r="B37" s="87"/>
      <c r="C37" s="87"/>
      <c r="D37" s="87"/>
      <c r="E37" s="87"/>
      <c r="F37" s="87"/>
      <c r="G37" s="87"/>
      <c r="H37" s="87"/>
      <c r="I37" s="87"/>
      <c r="J37" s="87"/>
      <c r="K37" s="87"/>
      <c r="L37" s="87"/>
      <c r="M37" s="87"/>
      <c r="N37" s="18"/>
      <c r="O37" s="18"/>
      <c r="P37" s="18"/>
      <c r="Q37" s="18"/>
      <c r="R37" s="18"/>
    </row>
    <row r="38" spans="1:18">
      <c r="A38" s="19" t="s">
        <v>18</v>
      </c>
      <c r="D38" s="2"/>
      <c r="E38" s="2"/>
      <c r="F38" s="2"/>
      <c r="G38" s="2"/>
      <c r="H38" s="2"/>
      <c r="I38" s="2"/>
      <c r="J38" s="2"/>
      <c r="K38" s="2"/>
      <c r="L38" s="2"/>
      <c r="M38" s="2"/>
    </row>
    <row r="39" spans="1:18">
      <c r="C39" s="20"/>
      <c r="D39" s="2"/>
      <c r="E39" s="2"/>
      <c r="F39" s="2"/>
      <c r="G39" s="2"/>
      <c r="H39" s="2"/>
      <c r="I39" s="2"/>
      <c r="J39" s="2"/>
      <c r="K39" s="2"/>
      <c r="L39" s="2"/>
      <c r="M39" s="2"/>
    </row>
    <row r="40" spans="1:18">
      <c r="C40" s="20"/>
      <c r="D40" s="2"/>
      <c r="E40" s="2"/>
      <c r="F40" s="2"/>
      <c r="G40" s="2"/>
      <c r="H40" s="2"/>
      <c r="I40" s="2"/>
      <c r="J40" s="2"/>
      <c r="K40" s="2"/>
      <c r="L40" s="2"/>
      <c r="M40" s="2"/>
    </row>
    <row r="41" spans="1:18">
      <c r="C41" s="21"/>
      <c r="D41" s="2"/>
      <c r="E41" s="2"/>
      <c r="F41" s="2"/>
    </row>
    <row r="42" spans="1:18">
      <c r="C42" s="20"/>
      <c r="D42" s="2"/>
    </row>
    <row r="43" spans="1:18">
      <c r="C43" s="22"/>
    </row>
    <row r="44" spans="1:18">
      <c r="C44" s="22"/>
      <c r="G44" s="2"/>
      <c r="H44" s="2"/>
    </row>
    <row r="45" spans="1:18">
      <c r="C45" s="22"/>
    </row>
  </sheetData>
  <sheetProtection sheet="1" objects="1" scenarios="1"/>
  <mergeCells count="8">
    <mergeCell ref="A36:B36"/>
    <mergeCell ref="A37:M37"/>
    <mergeCell ref="A1:E1"/>
    <mergeCell ref="A3:K3"/>
    <mergeCell ref="A4:K4"/>
    <mergeCell ref="A19:B19"/>
    <mergeCell ref="A20:K20"/>
    <mergeCell ref="A21:K21"/>
  </mergeCell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tabSelected="1" workbookViewId="0">
      <selection activeCell="H17" sqref="H17"/>
    </sheetView>
  </sheetViews>
  <sheetFormatPr defaultRowHeight="12.75"/>
  <cols>
    <col min="1" max="1" width="13.140625" customWidth="1"/>
    <col min="2" max="2" width="9.85546875" customWidth="1"/>
    <col min="3" max="3" width="11.85546875" customWidth="1"/>
    <col min="4" max="4" width="10.5703125" customWidth="1"/>
    <col min="5" max="5" width="13.85546875" customWidth="1"/>
    <col min="6" max="6" width="9.85546875" bestFit="1" customWidth="1"/>
    <col min="7" max="7" width="10.5703125" customWidth="1"/>
    <col min="8" max="8" width="9.85546875" bestFit="1" customWidth="1"/>
    <col min="9" max="9" width="11.5703125" customWidth="1"/>
    <col min="10" max="10" width="10.85546875" customWidth="1"/>
    <col min="11" max="11" width="11" customWidth="1"/>
    <col min="12" max="12" width="12.28515625" customWidth="1"/>
    <col min="13" max="13" width="11" customWidth="1"/>
    <col min="18" max="18" width="10.140625" bestFit="1" customWidth="1"/>
  </cols>
  <sheetData>
    <row r="1" spans="1:13" ht="15.75">
      <c r="A1" s="114" t="s">
        <v>417</v>
      </c>
      <c r="B1" s="114"/>
      <c r="C1" s="114"/>
      <c r="D1" s="114"/>
      <c r="E1" s="114"/>
      <c r="F1" s="114"/>
      <c r="G1" s="114"/>
      <c r="H1" s="114"/>
      <c r="I1" s="114"/>
      <c r="J1" s="114"/>
      <c r="K1" s="114"/>
      <c r="L1" s="114"/>
      <c r="M1" s="114"/>
    </row>
    <row r="2" spans="1:13" ht="21.75" customHeight="1" thickBot="1">
      <c r="A2" s="106" t="s">
        <v>1</v>
      </c>
      <c r="B2" s="106"/>
      <c r="C2" s="106"/>
      <c r="D2" s="106"/>
      <c r="E2" s="106"/>
      <c r="F2" s="106"/>
      <c r="G2" s="106"/>
      <c r="H2" s="106"/>
      <c r="I2" s="106"/>
      <c r="J2" s="106"/>
      <c r="K2" s="106"/>
      <c r="L2" s="106"/>
      <c r="M2" s="106"/>
    </row>
    <row r="3" spans="1:13" ht="21.75" customHeight="1" thickBot="1">
      <c r="A3" s="111" t="s">
        <v>388</v>
      </c>
      <c r="B3" s="112"/>
      <c r="C3" s="112"/>
      <c r="D3" s="112"/>
      <c r="E3" s="112"/>
      <c r="F3" s="112"/>
      <c r="G3" s="112"/>
      <c r="H3" s="112"/>
      <c r="I3" s="112"/>
      <c r="J3" s="112"/>
      <c r="K3" s="112"/>
      <c r="L3" s="112"/>
      <c r="M3" s="113"/>
    </row>
    <row r="4" spans="1:13" ht="21.75" customHeight="1">
      <c r="A4" s="76" t="s">
        <v>44</v>
      </c>
      <c r="B4" s="77" t="s">
        <v>85</v>
      </c>
      <c r="C4" s="74" t="s">
        <v>411</v>
      </c>
      <c r="D4" s="73" t="s">
        <v>83</v>
      </c>
      <c r="E4" s="74" t="s">
        <v>410</v>
      </c>
      <c r="F4" s="73" t="s">
        <v>81</v>
      </c>
      <c r="G4" s="74" t="s">
        <v>409</v>
      </c>
      <c r="H4" s="73" t="s">
        <v>79</v>
      </c>
      <c r="I4" s="74" t="s">
        <v>408</v>
      </c>
      <c r="J4" s="73" t="s">
        <v>77</v>
      </c>
      <c r="K4" s="74" t="s">
        <v>407</v>
      </c>
      <c r="L4" s="73" t="s">
        <v>75</v>
      </c>
      <c r="M4" s="72" t="s">
        <v>406</v>
      </c>
    </row>
    <row r="5" spans="1:13" ht="18" customHeight="1">
      <c r="A5" s="39" t="s">
        <v>37</v>
      </c>
      <c r="B5" s="94">
        <f>B9</f>
        <v>5460740</v>
      </c>
      <c r="C5" s="37">
        <f>SUM(B5*100/L49)</f>
        <v>59.476879154784704</v>
      </c>
      <c r="D5" s="97">
        <f>D9-B9</f>
        <v>2540591</v>
      </c>
      <c r="E5" s="37">
        <f>SUM(D5*100/B5)</f>
        <v>46.524665155271997</v>
      </c>
      <c r="F5" s="100">
        <f>F9-D9</f>
        <v>9356036</v>
      </c>
      <c r="G5" s="38">
        <f>SUM(F5*100/D5)</f>
        <v>368.26218781378032</v>
      </c>
      <c r="H5" s="103">
        <f>H9-F9</f>
        <v>9820677</v>
      </c>
      <c r="I5" s="37">
        <f>SUM(H5*100/F5)</f>
        <v>104.96621646175795</v>
      </c>
      <c r="J5" s="103">
        <f>J9-H9</f>
        <v>7756373</v>
      </c>
      <c r="K5" s="37">
        <f>SUM(J5*100/H5)</f>
        <v>78.980023474960021</v>
      </c>
      <c r="L5" s="103">
        <f>L9-J9</f>
        <v>12417054</v>
      </c>
      <c r="M5" s="36">
        <f>SUM(L5*100/J5)</f>
        <v>160.08840730068036</v>
      </c>
    </row>
    <row r="6" spans="1:13" ht="20.25" customHeight="1">
      <c r="A6" s="71" t="s">
        <v>44</v>
      </c>
      <c r="B6" s="95"/>
      <c r="C6" s="69" t="s">
        <v>399</v>
      </c>
      <c r="D6" s="98"/>
      <c r="E6" s="69" t="s">
        <v>405</v>
      </c>
      <c r="F6" s="101"/>
      <c r="G6" s="70" t="s">
        <v>404</v>
      </c>
      <c r="H6" s="104"/>
      <c r="I6" s="69" t="s">
        <v>403</v>
      </c>
      <c r="J6" s="104"/>
      <c r="K6" s="69" t="s">
        <v>402</v>
      </c>
      <c r="L6" s="104"/>
      <c r="M6" s="68" t="s">
        <v>401</v>
      </c>
    </row>
    <row r="7" spans="1:13" ht="18">
      <c r="A7" s="39" t="s">
        <v>37</v>
      </c>
      <c r="B7" s="96"/>
      <c r="C7" s="37">
        <f>SUM(B5*100/B41)</f>
        <v>65.430658113266688</v>
      </c>
      <c r="D7" s="99"/>
      <c r="E7" s="37">
        <f>D5*100/D41</f>
        <v>41.438856266552321</v>
      </c>
      <c r="F7" s="102"/>
      <c r="G7" s="38">
        <f>SUM(F5*100/F41)</f>
        <v>164.4118004200252</v>
      </c>
      <c r="H7" s="105"/>
      <c r="I7" s="37">
        <f>SUM(H5*100/H41)</f>
        <v>107.00726117342481</v>
      </c>
      <c r="J7" s="105"/>
      <c r="K7" s="37">
        <f>SUM(J5*100/J41)</f>
        <v>83.538063188400614</v>
      </c>
      <c r="L7" s="105"/>
      <c r="M7" s="36">
        <f>SUM(L5*100/L41)</f>
        <v>109.02726363392426</v>
      </c>
    </row>
    <row r="8" spans="1:13" ht="22.5">
      <c r="A8" s="67" t="s">
        <v>36</v>
      </c>
      <c r="B8" s="66" t="s">
        <v>400</v>
      </c>
      <c r="C8" s="64" t="s">
        <v>399</v>
      </c>
      <c r="D8" s="63" t="s">
        <v>398</v>
      </c>
      <c r="E8" s="64" t="s">
        <v>397</v>
      </c>
      <c r="F8" s="63" t="s">
        <v>396</v>
      </c>
      <c r="G8" s="64" t="s">
        <v>395</v>
      </c>
      <c r="H8" s="63" t="s">
        <v>394</v>
      </c>
      <c r="I8" s="64" t="s">
        <v>393</v>
      </c>
      <c r="J8" s="63" t="s">
        <v>392</v>
      </c>
      <c r="K8" s="64" t="s">
        <v>391</v>
      </c>
      <c r="L8" s="63" t="s">
        <v>390</v>
      </c>
      <c r="M8" s="62" t="s">
        <v>389</v>
      </c>
    </row>
    <row r="9" spans="1:13" ht="18.75" thickBot="1">
      <c r="A9" s="29" t="s">
        <v>23</v>
      </c>
      <c r="B9" s="28">
        <v>5460740</v>
      </c>
      <c r="C9" s="26">
        <f>SUM(B9*100/B41)</f>
        <v>65.430658113266688</v>
      </c>
      <c r="D9" s="25">
        <v>8001331</v>
      </c>
      <c r="E9" s="26">
        <f>SUM(D9*100/D45)</f>
        <v>55.270093864782936</v>
      </c>
      <c r="F9" s="27">
        <v>17357367</v>
      </c>
      <c r="G9" s="26">
        <f>SUM(F9*100/F45)</f>
        <v>86.066488613575387</v>
      </c>
      <c r="H9" s="25">
        <v>27178044</v>
      </c>
      <c r="I9" s="26">
        <f>SUM(H9*100/H45)</f>
        <v>92.615672197074431</v>
      </c>
      <c r="J9" s="56">
        <v>34934417</v>
      </c>
      <c r="K9" s="26">
        <f>SUM(J9*100/J45)</f>
        <v>90.433830764376012</v>
      </c>
      <c r="L9" s="25">
        <v>47351471</v>
      </c>
      <c r="M9" s="24">
        <f>SUM(L9*100/L45)</f>
        <v>94.667434138803216</v>
      </c>
    </row>
    <row r="10" spans="1:13" ht="21" customHeight="1" thickBot="1">
      <c r="A10" s="81" t="s">
        <v>416</v>
      </c>
      <c r="B10" s="50"/>
      <c r="C10" s="51"/>
      <c r="D10" s="50"/>
      <c r="E10" s="51"/>
      <c r="F10" s="50"/>
      <c r="G10" s="51"/>
      <c r="H10" s="50"/>
      <c r="I10" s="51"/>
      <c r="J10" s="50"/>
      <c r="K10" s="51" t="s">
        <v>152</v>
      </c>
      <c r="L10" s="50"/>
      <c r="M10" s="49"/>
    </row>
    <row r="11" spans="1:13" ht="21.75" customHeight="1" thickBot="1">
      <c r="A11" s="108" t="s">
        <v>388</v>
      </c>
      <c r="B11" s="109"/>
      <c r="C11" s="109"/>
      <c r="D11" s="109"/>
      <c r="E11" s="109"/>
      <c r="F11" s="109"/>
      <c r="G11" s="109"/>
      <c r="H11" s="109"/>
      <c r="I11" s="109"/>
      <c r="J11" s="109"/>
      <c r="K11" s="109"/>
      <c r="L11" s="109"/>
      <c r="M11" s="110"/>
    </row>
    <row r="12" spans="1:13" ht="21.75" customHeight="1">
      <c r="A12" s="76" t="s">
        <v>44</v>
      </c>
      <c r="B12" s="75" t="s">
        <v>56</v>
      </c>
      <c r="C12" s="74" t="s">
        <v>387</v>
      </c>
      <c r="D12" s="73" t="s">
        <v>54</v>
      </c>
      <c r="E12" s="74" t="s">
        <v>386</v>
      </c>
      <c r="F12" s="73" t="s">
        <v>52</v>
      </c>
      <c r="G12" s="74" t="s">
        <v>385</v>
      </c>
      <c r="H12" s="73" t="s">
        <v>182</v>
      </c>
      <c r="I12" s="74" t="s">
        <v>384</v>
      </c>
      <c r="J12" s="73" t="s">
        <v>48</v>
      </c>
      <c r="K12" s="74" t="s">
        <v>383</v>
      </c>
      <c r="L12" s="73" t="s">
        <v>179</v>
      </c>
      <c r="M12" s="72" t="s">
        <v>382</v>
      </c>
    </row>
    <row r="13" spans="1:13" ht="16.5" customHeight="1">
      <c r="A13" s="39" t="s">
        <v>37</v>
      </c>
      <c r="B13" s="94">
        <f>B17-L9</f>
        <v>14091993</v>
      </c>
      <c r="C13" s="37">
        <f>SUM(B13*100/L5)</f>
        <v>113.48902082571277</v>
      </c>
      <c r="D13" s="97">
        <f>D17-B17</f>
        <v>10645539</v>
      </c>
      <c r="E13" s="37">
        <f>SUM(D13*100/B13)</f>
        <v>75.543175475605196</v>
      </c>
      <c r="F13" s="100"/>
      <c r="G13" s="38">
        <f>SUM(F13*100/D13)</f>
        <v>0</v>
      </c>
      <c r="H13" s="103"/>
      <c r="I13" s="37" t="e">
        <f>SUM(H13*100/F13)</f>
        <v>#DIV/0!</v>
      </c>
      <c r="J13" s="103"/>
      <c r="K13" s="37" t="e">
        <f>SUM(J13*100/H13)</f>
        <v>#DIV/0!</v>
      </c>
      <c r="L13" s="103"/>
      <c r="M13" s="36" t="e">
        <f>SUM(L13*100/J13)</f>
        <v>#DIV/0!</v>
      </c>
    </row>
    <row r="14" spans="1:13" ht="22.5" customHeight="1">
      <c r="A14" s="71" t="s">
        <v>44</v>
      </c>
      <c r="B14" s="95"/>
      <c r="C14" s="69" t="s">
        <v>381</v>
      </c>
      <c r="D14" s="98"/>
      <c r="E14" s="69" t="s">
        <v>380</v>
      </c>
      <c r="F14" s="101"/>
      <c r="G14" s="70" t="s">
        <v>379</v>
      </c>
      <c r="H14" s="104"/>
      <c r="I14" s="69" t="s">
        <v>378</v>
      </c>
      <c r="J14" s="104"/>
      <c r="K14" s="69" t="s">
        <v>377</v>
      </c>
      <c r="L14" s="104"/>
      <c r="M14" s="68" t="s">
        <v>415</v>
      </c>
    </row>
    <row r="15" spans="1:13" ht="17.25" customHeight="1">
      <c r="A15" s="39" t="s">
        <v>37</v>
      </c>
      <c r="B15" s="96"/>
      <c r="C15" s="37">
        <f>SUM(B13*100/B49)</f>
        <v>133.37112436115842</v>
      </c>
      <c r="D15" s="99"/>
      <c r="E15" s="37">
        <f>SUM(D13*100/D49)</f>
        <v>161.51310928475087</v>
      </c>
      <c r="F15" s="102"/>
      <c r="G15" s="38">
        <f>SUM(F13*100/F49)</f>
        <v>0</v>
      </c>
      <c r="H15" s="105"/>
      <c r="I15" s="37">
        <f>SUM(H13*100/H49)</f>
        <v>0</v>
      </c>
      <c r="J15" s="105"/>
      <c r="K15" s="37">
        <f>SUM(J13*100/J49)</f>
        <v>0</v>
      </c>
      <c r="L15" s="105"/>
      <c r="M15" s="36">
        <f>SUM(L13*100/L49)</f>
        <v>0</v>
      </c>
    </row>
    <row r="16" spans="1:13" ht="23.25" customHeight="1">
      <c r="A16" s="67" t="s">
        <v>36</v>
      </c>
      <c r="B16" s="66" t="s">
        <v>375</v>
      </c>
      <c r="C16" s="64" t="s">
        <v>374</v>
      </c>
      <c r="D16" s="63" t="s">
        <v>373</v>
      </c>
      <c r="E16" s="64" t="s">
        <v>372</v>
      </c>
      <c r="F16" s="63" t="s">
        <v>371</v>
      </c>
      <c r="G16" s="64" t="s">
        <v>414</v>
      </c>
      <c r="H16" s="63" t="s">
        <v>369</v>
      </c>
      <c r="I16" s="64" t="s">
        <v>368</v>
      </c>
      <c r="J16" s="63" t="s">
        <v>367</v>
      </c>
      <c r="K16" s="64" t="s">
        <v>366</v>
      </c>
      <c r="L16" s="63" t="s">
        <v>413</v>
      </c>
      <c r="M16" s="62" t="s">
        <v>412</v>
      </c>
    </row>
    <row r="17" spans="1:13" ht="21.75" customHeight="1" thickBot="1">
      <c r="A17" s="29" t="s">
        <v>23</v>
      </c>
      <c r="B17" s="28">
        <v>61443464</v>
      </c>
      <c r="C17" s="26">
        <f>SUM(B17*100/B53)</f>
        <v>101.41736978910569</v>
      </c>
      <c r="D17" s="25">
        <v>72089003</v>
      </c>
      <c r="E17" s="26">
        <f>SUM(D17*100/D53)</f>
        <v>107.31381368944844</v>
      </c>
      <c r="F17" s="27"/>
      <c r="G17" s="26">
        <f>SUM(F17*100/F53)</f>
        <v>0</v>
      </c>
      <c r="H17" s="25"/>
      <c r="I17" s="26">
        <f>SUM(H17*100/H53)</f>
        <v>0</v>
      </c>
      <c r="J17" s="25"/>
      <c r="K17" s="26">
        <f>SUM(J17*100/J53)</f>
        <v>0</v>
      </c>
      <c r="L17" s="25"/>
      <c r="M17" s="24">
        <f>SUM(L17*100/L53)</f>
        <v>0</v>
      </c>
    </row>
    <row r="18" spans="1:13">
      <c r="A18" s="23" t="s">
        <v>159</v>
      </c>
      <c r="B18" s="50"/>
      <c r="C18" s="51"/>
      <c r="D18" s="50"/>
      <c r="E18" s="51"/>
      <c r="F18" s="50"/>
      <c r="G18" s="51"/>
      <c r="H18" s="50"/>
      <c r="I18" s="51"/>
      <c r="J18" s="50"/>
      <c r="K18" s="51"/>
      <c r="L18" s="50"/>
      <c r="M18" s="49"/>
    </row>
    <row r="19" spans="1:13" ht="21.75" customHeight="1" thickBot="1">
      <c r="A19" s="106" t="s">
        <v>19</v>
      </c>
      <c r="B19" s="106"/>
      <c r="C19" s="106"/>
      <c r="D19" s="106"/>
      <c r="E19" s="106"/>
      <c r="F19" s="106"/>
      <c r="G19" s="106"/>
      <c r="H19" s="106"/>
      <c r="I19" s="106"/>
      <c r="J19" s="106"/>
      <c r="K19" s="106"/>
      <c r="L19" s="106"/>
      <c r="M19" s="106"/>
    </row>
    <row r="20" spans="1:13" ht="21.75" customHeight="1" thickBot="1">
      <c r="A20" s="111" t="s">
        <v>388</v>
      </c>
      <c r="B20" s="112"/>
      <c r="C20" s="112"/>
      <c r="D20" s="112"/>
      <c r="E20" s="112"/>
      <c r="F20" s="112"/>
      <c r="G20" s="112"/>
      <c r="H20" s="112"/>
      <c r="I20" s="112"/>
      <c r="J20" s="112"/>
      <c r="K20" s="112"/>
      <c r="L20" s="112"/>
      <c r="M20" s="113"/>
    </row>
    <row r="21" spans="1:13" ht="21.75" customHeight="1">
      <c r="A21" s="76" t="s">
        <v>44</v>
      </c>
      <c r="B21" s="77" t="s">
        <v>85</v>
      </c>
      <c r="C21" s="74" t="s">
        <v>411</v>
      </c>
      <c r="D21" s="73" t="s">
        <v>83</v>
      </c>
      <c r="E21" s="74" t="s">
        <v>410</v>
      </c>
      <c r="F21" s="73" t="s">
        <v>81</v>
      </c>
      <c r="G21" s="74" t="s">
        <v>409</v>
      </c>
      <c r="H21" s="73" t="s">
        <v>79</v>
      </c>
      <c r="I21" s="74" t="s">
        <v>408</v>
      </c>
      <c r="J21" s="73" t="s">
        <v>77</v>
      </c>
      <c r="K21" s="74" t="s">
        <v>407</v>
      </c>
      <c r="L21" s="73" t="s">
        <v>75</v>
      </c>
      <c r="M21" s="72" t="s">
        <v>406</v>
      </c>
    </row>
    <row r="22" spans="1:13" ht="18" customHeight="1">
      <c r="A22" s="39" t="s">
        <v>37</v>
      </c>
      <c r="B22" s="94">
        <f>B26</f>
        <v>3557380</v>
      </c>
      <c r="C22" s="37">
        <f>SUM(B22*100/L66)</f>
        <v>103.48615376917577</v>
      </c>
      <c r="D22" s="97">
        <f>D26-B26</f>
        <v>1402460</v>
      </c>
      <c r="E22" s="37">
        <f>SUM(D22*100/B22)</f>
        <v>39.423958081509426</v>
      </c>
      <c r="F22" s="100">
        <f>F26-D26</f>
        <v>2759924</v>
      </c>
      <c r="G22" s="38">
        <f>SUM(F22*100/D22)</f>
        <v>196.79163755116011</v>
      </c>
      <c r="H22" s="103">
        <f>H26-F26</f>
        <v>1563787</v>
      </c>
      <c r="I22" s="37">
        <f>SUM(H22*100/F22)</f>
        <v>56.660509492290366</v>
      </c>
      <c r="J22" s="103">
        <f>J26-H26</f>
        <v>3343260</v>
      </c>
      <c r="K22" s="37">
        <f>SUM(J22*100/H22)</f>
        <v>213.79254335788698</v>
      </c>
      <c r="L22" s="103">
        <f>L26-J26</f>
        <v>2447318</v>
      </c>
      <c r="M22" s="36">
        <f>SUM(L22*100/J22)</f>
        <v>73.201545796617665</v>
      </c>
    </row>
    <row r="23" spans="1:13" ht="20.25" customHeight="1">
      <c r="A23" s="71" t="s">
        <v>44</v>
      </c>
      <c r="B23" s="95"/>
      <c r="C23" s="69" t="s">
        <v>399</v>
      </c>
      <c r="D23" s="98"/>
      <c r="E23" s="69" t="s">
        <v>405</v>
      </c>
      <c r="F23" s="101"/>
      <c r="G23" s="70" t="s">
        <v>404</v>
      </c>
      <c r="H23" s="104"/>
      <c r="I23" s="69" t="s">
        <v>403</v>
      </c>
      <c r="J23" s="104"/>
      <c r="K23" s="69" t="s">
        <v>402</v>
      </c>
      <c r="L23" s="104"/>
      <c r="M23" s="68" t="s">
        <v>401</v>
      </c>
    </row>
    <row r="24" spans="1:13" ht="18">
      <c r="A24" s="39" t="s">
        <v>37</v>
      </c>
      <c r="B24" s="96"/>
      <c r="C24" s="37">
        <f>SUM(B22*100/B58)</f>
        <v>106.41687746345059</v>
      </c>
      <c r="D24" s="99"/>
      <c r="E24" s="37">
        <f>SUM(D22*100/D58)</f>
        <v>69.972558998153971</v>
      </c>
      <c r="F24" s="102"/>
      <c r="G24" s="38">
        <f>F22*100/F58</f>
        <v>131.08369782095849</v>
      </c>
      <c r="H24" s="105"/>
      <c r="I24" s="37">
        <f>SUM(H22*100/H58)</f>
        <v>63.247736381178569</v>
      </c>
      <c r="J24" s="105"/>
      <c r="K24" s="37">
        <f>SUM(J22*100/J58)</f>
        <v>129.13759558548318</v>
      </c>
      <c r="L24" s="105"/>
      <c r="M24" s="36">
        <f>SUM(L22*100/L58)</f>
        <v>107.32499900231856</v>
      </c>
    </row>
    <row r="25" spans="1:13" ht="22.5">
      <c r="A25" s="67" t="s">
        <v>36</v>
      </c>
      <c r="B25" s="66" t="s">
        <v>400</v>
      </c>
      <c r="C25" s="64" t="s">
        <v>399</v>
      </c>
      <c r="D25" s="63" t="s">
        <v>398</v>
      </c>
      <c r="E25" s="64" t="s">
        <v>397</v>
      </c>
      <c r="F25" s="63" t="s">
        <v>396</v>
      </c>
      <c r="G25" s="64" t="s">
        <v>395</v>
      </c>
      <c r="H25" s="63" t="s">
        <v>394</v>
      </c>
      <c r="I25" s="64" t="s">
        <v>393</v>
      </c>
      <c r="J25" s="63" t="s">
        <v>392</v>
      </c>
      <c r="K25" s="64" t="s">
        <v>391</v>
      </c>
      <c r="L25" s="63" t="s">
        <v>390</v>
      </c>
      <c r="M25" s="62" t="s">
        <v>389</v>
      </c>
    </row>
    <row r="26" spans="1:13" ht="18.75" thickBot="1">
      <c r="A26" s="29" t="s">
        <v>23</v>
      </c>
      <c r="B26" s="28">
        <v>3557380</v>
      </c>
      <c r="C26" s="26">
        <f>SUM(B26*100/B62)</f>
        <v>106.41687746345059</v>
      </c>
      <c r="D26" s="25">
        <v>4959840</v>
      </c>
      <c r="E26" s="26">
        <f>SUM(D26*100/D62)</f>
        <v>92.756320537285873</v>
      </c>
      <c r="F26" s="27">
        <v>7719764</v>
      </c>
      <c r="G26" s="26">
        <f>F26*100/F62</f>
        <v>103.58430080941798</v>
      </c>
      <c r="H26" s="25">
        <v>9283551</v>
      </c>
      <c r="I26" s="26">
        <f>SUM(H26*100/H62)</f>
        <v>93.535925718968784</v>
      </c>
      <c r="J26" s="56">
        <v>12626811</v>
      </c>
      <c r="K26" s="26">
        <f>SUM(J26*100/J62)</f>
        <v>100.90122838915774</v>
      </c>
      <c r="L26" s="25">
        <v>15074129</v>
      </c>
      <c r="M26" s="24">
        <f>SUM(L26*100/L62)</f>
        <v>101.8913409864517</v>
      </c>
    </row>
    <row r="27" spans="1:13" ht="13.5" thickBot="1">
      <c r="A27" s="80" t="s">
        <v>159</v>
      </c>
      <c r="B27" s="50"/>
      <c r="C27" s="51"/>
      <c r="D27" s="50"/>
      <c r="E27" s="51"/>
      <c r="F27" s="50"/>
      <c r="G27" s="51"/>
      <c r="H27" s="50"/>
      <c r="I27" s="51"/>
      <c r="J27" s="50"/>
      <c r="K27" s="51" t="s">
        <v>152</v>
      </c>
      <c r="L27" s="50"/>
      <c r="M27" s="49"/>
    </row>
    <row r="28" spans="1:13" ht="21.75" customHeight="1" thickBot="1">
      <c r="A28" s="108" t="s">
        <v>388</v>
      </c>
      <c r="B28" s="109"/>
      <c r="C28" s="109"/>
      <c r="D28" s="109"/>
      <c r="E28" s="109"/>
      <c r="F28" s="109"/>
      <c r="G28" s="109"/>
      <c r="H28" s="109"/>
      <c r="I28" s="109"/>
      <c r="J28" s="109"/>
      <c r="K28" s="109"/>
      <c r="L28" s="109"/>
      <c r="M28" s="110"/>
    </row>
    <row r="29" spans="1:13" ht="21.75" customHeight="1">
      <c r="A29" s="76" t="s">
        <v>44</v>
      </c>
      <c r="B29" s="75" t="s">
        <v>56</v>
      </c>
      <c r="C29" s="74" t="s">
        <v>387</v>
      </c>
      <c r="D29" s="73" t="s">
        <v>54</v>
      </c>
      <c r="E29" s="74" t="s">
        <v>386</v>
      </c>
      <c r="F29" s="73" t="s">
        <v>52</v>
      </c>
      <c r="G29" s="74" t="s">
        <v>385</v>
      </c>
      <c r="H29" s="73" t="s">
        <v>182</v>
      </c>
      <c r="I29" s="74" t="s">
        <v>384</v>
      </c>
      <c r="J29" s="73" t="s">
        <v>48</v>
      </c>
      <c r="K29" s="74" t="s">
        <v>383</v>
      </c>
      <c r="L29" s="73" t="s">
        <v>179</v>
      </c>
      <c r="M29" s="72" t="s">
        <v>382</v>
      </c>
    </row>
    <row r="30" spans="1:13" ht="16.5" customHeight="1">
      <c r="A30" s="39" t="s">
        <v>37</v>
      </c>
      <c r="B30" s="94">
        <f>B34-L26</f>
        <v>1883370</v>
      </c>
      <c r="C30" s="37">
        <f>SUM(B30*100/L22)</f>
        <v>76.956488694971398</v>
      </c>
      <c r="D30" s="97">
        <f>D34-B34</f>
        <v>2640008</v>
      </c>
      <c r="E30" s="37">
        <f>SUM(D30*100/B30)</f>
        <v>140.17468686450351</v>
      </c>
      <c r="F30" s="100"/>
      <c r="G30" s="38">
        <f>SUM(F30*100/D30)</f>
        <v>0</v>
      </c>
      <c r="H30" s="103"/>
      <c r="I30" s="37" t="e">
        <f>SUM(H30*100/F30)</f>
        <v>#DIV/0!</v>
      </c>
      <c r="J30" s="103"/>
      <c r="K30" s="37" t="e">
        <f>SUM(J30*100/H30)</f>
        <v>#DIV/0!</v>
      </c>
      <c r="L30" s="103"/>
      <c r="M30" s="36" t="e">
        <f>SUM(L30*100/J30)</f>
        <v>#DIV/0!</v>
      </c>
    </row>
    <row r="31" spans="1:13" ht="22.5" customHeight="1">
      <c r="A31" s="71" t="s">
        <v>44</v>
      </c>
      <c r="B31" s="95"/>
      <c r="C31" s="69" t="s">
        <v>381</v>
      </c>
      <c r="D31" s="98"/>
      <c r="E31" s="69" t="s">
        <v>380</v>
      </c>
      <c r="F31" s="101"/>
      <c r="G31" s="70" t="s">
        <v>379</v>
      </c>
      <c r="H31" s="104"/>
      <c r="I31" s="69" t="s">
        <v>378</v>
      </c>
      <c r="J31" s="104"/>
      <c r="K31" s="69" t="s">
        <v>377</v>
      </c>
      <c r="L31" s="104"/>
      <c r="M31" s="68" t="s">
        <v>376</v>
      </c>
    </row>
    <row r="32" spans="1:13" ht="17.25" customHeight="1">
      <c r="A32" s="39" t="s">
        <v>37</v>
      </c>
      <c r="B32" s="96"/>
      <c r="C32" s="37">
        <f>SUM(B30*100/B66)</f>
        <v>40.814880309984787</v>
      </c>
      <c r="D32" s="99"/>
      <c r="E32" s="37">
        <f>SUM(D30*100/D66)</f>
        <v>161.51441328231778</v>
      </c>
      <c r="F32" s="102"/>
      <c r="G32" s="38">
        <f>SUM(F30*100/F66)</f>
        <v>0</v>
      </c>
      <c r="H32" s="105"/>
      <c r="I32" s="37">
        <f>SUM(H30*100/H66)</f>
        <v>0</v>
      </c>
      <c r="J32" s="105"/>
      <c r="K32" s="37">
        <f>SUM(J30*100/J66)</f>
        <v>0</v>
      </c>
      <c r="L32" s="105"/>
      <c r="M32" s="36">
        <f>SUM(L30*100/L66)</f>
        <v>0</v>
      </c>
    </row>
    <row r="33" spans="1:13" ht="23.25" customHeight="1">
      <c r="A33" s="67" t="s">
        <v>36</v>
      </c>
      <c r="B33" s="66" t="s">
        <v>375</v>
      </c>
      <c r="C33" s="64" t="s">
        <v>374</v>
      </c>
      <c r="D33" s="63" t="s">
        <v>373</v>
      </c>
      <c r="E33" s="64" t="s">
        <v>372</v>
      </c>
      <c r="F33" s="63" t="s">
        <v>371</v>
      </c>
      <c r="G33" s="64" t="s">
        <v>370</v>
      </c>
      <c r="H33" s="63" t="s">
        <v>369</v>
      </c>
      <c r="I33" s="64" t="s">
        <v>368</v>
      </c>
      <c r="J33" s="63" t="s">
        <v>367</v>
      </c>
      <c r="K33" s="64" t="s">
        <v>366</v>
      </c>
      <c r="L33" s="63" t="s">
        <v>365</v>
      </c>
      <c r="M33" s="62" t="s">
        <v>364</v>
      </c>
    </row>
    <row r="34" spans="1:13" ht="21.75" customHeight="1" thickBot="1">
      <c r="A34" s="29" t="s">
        <v>23</v>
      </c>
      <c r="B34" s="28">
        <v>16957499</v>
      </c>
      <c r="C34" s="26">
        <f>SUM(B34*100/B70)</f>
        <v>87.370435934577515</v>
      </c>
      <c r="D34" s="25">
        <v>19597507</v>
      </c>
      <c r="E34" s="26">
        <f>SUM(D34*100/D70)</f>
        <v>93.129561790580851</v>
      </c>
      <c r="F34" s="27"/>
      <c r="G34" s="26">
        <f>SUM(F34*100/F70)</f>
        <v>0</v>
      </c>
      <c r="H34" s="25"/>
      <c r="I34" s="26">
        <f>SUM(H34*100/H70)</f>
        <v>0</v>
      </c>
      <c r="J34" s="25"/>
      <c r="K34" s="26">
        <f>SUM(J34*100/J70)</f>
        <v>0</v>
      </c>
      <c r="L34" s="25"/>
      <c r="M34" s="24">
        <f>SUM(L34*100/L70)</f>
        <v>0</v>
      </c>
    </row>
    <row r="35" spans="1:13">
      <c r="A35" s="23" t="s">
        <v>159</v>
      </c>
      <c r="B35" s="50"/>
      <c r="C35" s="51"/>
      <c r="D35" s="50"/>
      <c r="E35" s="51"/>
      <c r="F35" s="50"/>
      <c r="G35" s="51"/>
      <c r="H35" s="50"/>
      <c r="I35" s="51"/>
      <c r="J35" s="50"/>
      <c r="K35" s="51"/>
      <c r="L35" s="50"/>
      <c r="M35" s="49"/>
    </row>
    <row r="36" spans="1:13" ht="15.75">
      <c r="A36" s="85"/>
      <c r="B36" s="85"/>
      <c r="C36" s="85"/>
      <c r="D36" s="85"/>
      <c r="E36" s="85"/>
      <c r="F36" s="85"/>
      <c r="G36" s="85"/>
      <c r="H36" s="85"/>
      <c r="I36" s="85"/>
      <c r="J36" s="85"/>
      <c r="K36" s="85"/>
      <c r="L36" s="85"/>
      <c r="M36" s="85"/>
    </row>
    <row r="37" spans="1:13" ht="15.75">
      <c r="A37" s="84"/>
      <c r="B37" s="84"/>
      <c r="C37" s="84"/>
      <c r="D37" s="84"/>
      <c r="E37" s="84"/>
      <c r="F37" s="84"/>
      <c r="G37" s="84"/>
      <c r="H37" s="84"/>
      <c r="I37" s="84"/>
      <c r="J37" s="84"/>
      <c r="K37" s="84"/>
      <c r="L37" s="84"/>
      <c r="M37" s="84"/>
    </row>
    <row r="38" spans="1:13" ht="21.75" customHeight="1" thickBot="1">
      <c r="A38" s="106" t="s">
        <v>1</v>
      </c>
      <c r="B38" s="106"/>
      <c r="C38" s="106"/>
      <c r="D38" s="106"/>
      <c r="E38" s="106"/>
      <c r="F38" s="106"/>
      <c r="G38" s="106"/>
      <c r="H38" s="106"/>
      <c r="I38" s="106"/>
      <c r="J38" s="106"/>
      <c r="K38" s="106"/>
      <c r="L38" s="106"/>
      <c r="M38" s="106"/>
    </row>
    <row r="39" spans="1:13" ht="21.75" customHeight="1" thickBot="1">
      <c r="A39" s="111" t="s">
        <v>339</v>
      </c>
      <c r="B39" s="112"/>
      <c r="C39" s="112"/>
      <c r="D39" s="112"/>
      <c r="E39" s="112"/>
      <c r="F39" s="112"/>
      <c r="G39" s="112"/>
      <c r="H39" s="112"/>
      <c r="I39" s="112"/>
      <c r="J39" s="112"/>
      <c r="K39" s="112"/>
      <c r="L39" s="112"/>
      <c r="M39" s="113"/>
    </row>
    <row r="40" spans="1:13" ht="21.75" customHeight="1">
      <c r="A40" s="76" t="s">
        <v>44</v>
      </c>
      <c r="B40" s="77" t="s">
        <v>85</v>
      </c>
      <c r="C40" s="74" t="s">
        <v>362</v>
      </c>
      <c r="D40" s="73" t="s">
        <v>83</v>
      </c>
      <c r="E40" s="74" t="s">
        <v>361</v>
      </c>
      <c r="F40" s="73" t="s">
        <v>81</v>
      </c>
      <c r="G40" s="74" t="s">
        <v>360</v>
      </c>
      <c r="H40" s="73" t="s">
        <v>79</v>
      </c>
      <c r="I40" s="74" t="s">
        <v>359</v>
      </c>
      <c r="J40" s="73" t="s">
        <v>77</v>
      </c>
      <c r="K40" s="74" t="s">
        <v>358</v>
      </c>
      <c r="L40" s="73" t="s">
        <v>75</v>
      </c>
      <c r="M40" s="72" t="s">
        <v>357</v>
      </c>
    </row>
    <row r="41" spans="1:13" ht="18" customHeight="1">
      <c r="A41" s="39" t="s">
        <v>37</v>
      </c>
      <c r="B41" s="94">
        <f>B45</f>
        <v>8345843</v>
      </c>
      <c r="C41" s="37">
        <f>SUM(B41*100/L84)</f>
        <v>105.74629003587916</v>
      </c>
      <c r="D41" s="97">
        <f>D45-B45</f>
        <v>6130939</v>
      </c>
      <c r="E41" s="37">
        <f>SUM(D41*100/B41)</f>
        <v>73.460991298302645</v>
      </c>
      <c r="F41" s="100">
        <f>F45-D45</f>
        <v>5690611</v>
      </c>
      <c r="G41" s="38">
        <f>SUM(F41*100/D41)</f>
        <v>92.817935392930835</v>
      </c>
      <c r="H41" s="103">
        <f>SUM(H45-F45)</f>
        <v>9177580</v>
      </c>
      <c r="I41" s="37">
        <f>SUM(H41*100/F41)</f>
        <v>161.27582785047159</v>
      </c>
      <c r="J41" s="103">
        <f>J45-H45</f>
        <v>9284837</v>
      </c>
      <c r="K41" s="37">
        <f>SUM(J41*100/H41)</f>
        <v>101.16868499103249</v>
      </c>
      <c r="L41" s="103">
        <f>L45-J45</f>
        <v>11388944</v>
      </c>
      <c r="M41" s="36">
        <f>SUM(L41*100/J41)</f>
        <v>122.66175485902446</v>
      </c>
    </row>
    <row r="42" spans="1:13" ht="20.25" customHeight="1">
      <c r="A42" s="71" t="s">
        <v>44</v>
      </c>
      <c r="B42" s="95"/>
      <c r="C42" s="69" t="s">
        <v>350</v>
      </c>
      <c r="D42" s="98"/>
      <c r="E42" s="69" t="s">
        <v>356</v>
      </c>
      <c r="F42" s="101"/>
      <c r="G42" s="70" t="s">
        <v>355</v>
      </c>
      <c r="H42" s="104"/>
      <c r="I42" s="69" t="s">
        <v>354</v>
      </c>
      <c r="J42" s="104"/>
      <c r="K42" s="69" t="s">
        <v>353</v>
      </c>
      <c r="L42" s="104"/>
      <c r="M42" s="68" t="s">
        <v>352</v>
      </c>
    </row>
    <row r="43" spans="1:13" ht="18">
      <c r="A43" s="39" t="s">
        <v>37</v>
      </c>
      <c r="B43" s="96"/>
      <c r="C43" s="37">
        <f>SUM(B41*100/B76)</f>
        <v>94.74296089469189</v>
      </c>
      <c r="D43" s="99"/>
      <c r="E43" s="37">
        <f>D41*100/D76</f>
        <v>85.128673874790039</v>
      </c>
      <c r="F43" s="102"/>
      <c r="G43" s="38">
        <f>SUM(F41*100/F76)</f>
        <v>81.773765625339038</v>
      </c>
      <c r="H43" s="105"/>
      <c r="I43" s="37">
        <f>SUM(H41*100/H76)</f>
        <v>99.197102248487681</v>
      </c>
      <c r="J43" s="105"/>
      <c r="K43" s="37">
        <f>SUM(J41*100/J76)</f>
        <v>96.104883994141488</v>
      </c>
      <c r="L43" s="105"/>
      <c r="M43" s="36">
        <f>SUM(L41*100/L76)</f>
        <v>111.18842845820753</v>
      </c>
    </row>
    <row r="44" spans="1:13" ht="22.5">
      <c r="A44" s="67" t="s">
        <v>36</v>
      </c>
      <c r="B44" s="66" t="s">
        <v>351</v>
      </c>
      <c r="C44" s="64" t="s">
        <v>350</v>
      </c>
      <c r="D44" s="63" t="s">
        <v>349</v>
      </c>
      <c r="E44" s="64" t="s">
        <v>348</v>
      </c>
      <c r="F44" s="63" t="s">
        <v>347</v>
      </c>
      <c r="G44" s="64" t="s">
        <v>346</v>
      </c>
      <c r="H44" s="63" t="s">
        <v>345</v>
      </c>
      <c r="I44" s="64" t="s">
        <v>344</v>
      </c>
      <c r="J44" s="63" t="s">
        <v>343</v>
      </c>
      <c r="K44" s="64" t="s">
        <v>342</v>
      </c>
      <c r="L44" s="63" t="s">
        <v>341</v>
      </c>
      <c r="M44" s="62" t="s">
        <v>340</v>
      </c>
    </row>
    <row r="45" spans="1:13" ht="18.75" thickBot="1">
      <c r="A45" s="29" t="s">
        <v>23</v>
      </c>
      <c r="B45" s="28">
        <v>8345843</v>
      </c>
      <c r="C45" s="26">
        <f>SUM(B45*100/B80)</f>
        <v>94.74296089469189</v>
      </c>
      <c r="D45" s="25">
        <v>14476782</v>
      </c>
      <c r="E45" s="26">
        <f>SUM(D45*100/D80)</f>
        <v>90.418295687206566</v>
      </c>
      <c r="F45" s="27">
        <v>20167393</v>
      </c>
      <c r="G45" s="26">
        <f>SUM(F45*100/F80)</f>
        <v>87.799342164264942</v>
      </c>
      <c r="H45" s="25">
        <v>29344973</v>
      </c>
      <c r="I45" s="26">
        <f>SUM(H45*100/H80)</f>
        <v>91.071994238919075</v>
      </c>
      <c r="J45" s="56">
        <v>38629810</v>
      </c>
      <c r="K45" s="26">
        <f>SUM(J45*100/J80)</f>
        <v>92.232934023807957</v>
      </c>
      <c r="L45" s="25">
        <v>50018754</v>
      </c>
      <c r="M45" s="24">
        <f>SUM(L45*100/L80)</f>
        <v>95.957762031982512</v>
      </c>
    </row>
    <row r="46" spans="1:13" ht="21" customHeight="1" thickBot="1">
      <c r="A46" s="81"/>
      <c r="B46" s="50"/>
      <c r="C46" s="51"/>
      <c r="D46" s="50"/>
      <c r="E46" s="51"/>
      <c r="F46" s="50"/>
      <c r="G46" s="51"/>
      <c r="H46" s="50"/>
      <c r="I46" s="51"/>
      <c r="J46" s="50"/>
      <c r="K46" s="51" t="s">
        <v>152</v>
      </c>
      <c r="L46" s="50"/>
      <c r="M46" s="49"/>
    </row>
    <row r="47" spans="1:13" ht="21.75" customHeight="1" thickBot="1">
      <c r="A47" s="108" t="s">
        <v>339</v>
      </c>
      <c r="B47" s="109"/>
      <c r="C47" s="109"/>
      <c r="D47" s="109"/>
      <c r="E47" s="109"/>
      <c r="F47" s="109"/>
      <c r="G47" s="109"/>
      <c r="H47" s="109"/>
      <c r="I47" s="109"/>
      <c r="J47" s="109"/>
      <c r="K47" s="109"/>
      <c r="L47" s="109"/>
      <c r="M47" s="110"/>
    </row>
    <row r="48" spans="1:13" ht="21.75" customHeight="1">
      <c r="A48" s="76" t="s">
        <v>44</v>
      </c>
      <c r="B48" s="75" t="s">
        <v>56</v>
      </c>
      <c r="C48" s="74" t="s">
        <v>338</v>
      </c>
      <c r="D48" s="73" t="s">
        <v>54</v>
      </c>
      <c r="E48" s="74" t="s">
        <v>337</v>
      </c>
      <c r="F48" s="73" t="s">
        <v>52</v>
      </c>
      <c r="G48" s="74" t="s">
        <v>336</v>
      </c>
      <c r="H48" s="73" t="s">
        <v>182</v>
      </c>
      <c r="I48" s="74" t="s">
        <v>335</v>
      </c>
      <c r="J48" s="73" t="s">
        <v>48</v>
      </c>
      <c r="K48" s="74" t="s">
        <v>334</v>
      </c>
      <c r="L48" s="73" t="s">
        <v>179</v>
      </c>
      <c r="M48" s="72" t="s">
        <v>333</v>
      </c>
    </row>
    <row r="49" spans="1:13" ht="16.5" customHeight="1">
      <c r="A49" s="39" t="s">
        <v>37</v>
      </c>
      <c r="B49" s="94">
        <f>B53-L45</f>
        <v>10566000</v>
      </c>
      <c r="C49" s="37">
        <f>SUM(B49*100/L41)</f>
        <v>92.774185209796443</v>
      </c>
      <c r="D49" s="97">
        <f>D53-B53</f>
        <v>6591130</v>
      </c>
      <c r="E49" s="37">
        <f>SUM(D49*100/B49)</f>
        <v>62.380560287715312</v>
      </c>
      <c r="F49" s="100">
        <f>F53-D53</f>
        <v>10574594</v>
      </c>
      <c r="G49" s="38">
        <f>SUM(F49*100/D49)</f>
        <v>160.43673846517973</v>
      </c>
      <c r="H49" s="103">
        <f>H53-F53</f>
        <v>8723860</v>
      </c>
      <c r="I49" s="37">
        <f>SUM(H49*100/F49)</f>
        <v>82.498297334157698</v>
      </c>
      <c r="J49" s="103">
        <f>J53-H53</f>
        <v>8115376</v>
      </c>
      <c r="K49" s="37">
        <f>SUM(J49*100/H49)</f>
        <v>93.025060007840565</v>
      </c>
      <c r="L49" s="103">
        <f>L53-J53</f>
        <v>9181282</v>
      </c>
      <c r="M49" s="36">
        <f>SUM(L49*100/J49)</f>
        <v>113.13440067348697</v>
      </c>
    </row>
    <row r="50" spans="1:13" ht="22.5" customHeight="1">
      <c r="A50" s="71" t="s">
        <v>44</v>
      </c>
      <c r="B50" s="95"/>
      <c r="C50" s="69" t="s">
        <v>332</v>
      </c>
      <c r="D50" s="98"/>
      <c r="E50" s="69" t="s">
        <v>331</v>
      </c>
      <c r="F50" s="101"/>
      <c r="G50" s="70" t="s">
        <v>330</v>
      </c>
      <c r="H50" s="104"/>
      <c r="I50" s="69" t="s">
        <v>329</v>
      </c>
      <c r="J50" s="104"/>
      <c r="K50" s="69" t="s">
        <v>328</v>
      </c>
      <c r="L50" s="104"/>
      <c r="M50" s="68" t="s">
        <v>327</v>
      </c>
    </row>
    <row r="51" spans="1:13" ht="17.25" customHeight="1">
      <c r="A51" s="39" t="s">
        <v>37</v>
      </c>
      <c r="B51" s="96"/>
      <c r="C51" s="37">
        <f>SUM(B49*100/B84)</f>
        <v>99.232381274738827</v>
      </c>
      <c r="D51" s="99"/>
      <c r="E51" s="37">
        <f>SUM(D49*100/D84)</f>
        <v>71.673240843219972</v>
      </c>
      <c r="F51" s="102"/>
      <c r="G51" s="38">
        <f>SUM(F49*100/F84)</f>
        <v>130.38669060202</v>
      </c>
      <c r="H51" s="105"/>
      <c r="I51" s="37">
        <f>SUM(H49*100/H84)</f>
        <v>93.55540479877007</v>
      </c>
      <c r="J51" s="105"/>
      <c r="K51" s="37">
        <f>SUM(J49*100/J84)</f>
        <v>80.407569712312764</v>
      </c>
      <c r="L51" s="105"/>
      <c r="M51" s="36">
        <f>SUM(L49*100/L84)</f>
        <v>116.33174854513757</v>
      </c>
    </row>
    <row r="52" spans="1:13" ht="23.25" customHeight="1">
      <c r="A52" s="67" t="s">
        <v>36</v>
      </c>
      <c r="B52" s="66" t="s">
        <v>326</v>
      </c>
      <c r="C52" s="64" t="s">
        <v>325</v>
      </c>
      <c r="D52" s="63" t="s">
        <v>324</v>
      </c>
      <c r="E52" s="64" t="s">
        <v>323</v>
      </c>
      <c r="F52" s="63" t="s">
        <v>322</v>
      </c>
      <c r="G52" s="64" t="s">
        <v>321</v>
      </c>
      <c r="H52" s="63" t="s">
        <v>320</v>
      </c>
      <c r="I52" s="64" t="s">
        <v>319</v>
      </c>
      <c r="J52" s="63" t="s">
        <v>318</v>
      </c>
      <c r="K52" s="64" t="s">
        <v>317</v>
      </c>
      <c r="L52" s="63" t="s">
        <v>363</v>
      </c>
      <c r="M52" s="62" t="s">
        <v>315</v>
      </c>
    </row>
    <row r="53" spans="1:13" ht="21.75" customHeight="1" thickBot="1">
      <c r="A53" s="29" t="s">
        <v>23</v>
      </c>
      <c r="B53" s="28">
        <v>60584754</v>
      </c>
      <c r="C53" s="26">
        <f>SUM(B53*100/B88)</f>
        <v>96.513207468299896</v>
      </c>
      <c r="D53" s="25">
        <v>67175884</v>
      </c>
      <c r="E53" s="26">
        <f>SUM(D53*100/D88)</f>
        <v>93.339224152346844</v>
      </c>
      <c r="F53" s="27">
        <v>77750478</v>
      </c>
      <c r="G53" s="26">
        <f>SUM(F53*100/F88)</f>
        <v>97.091251404005789</v>
      </c>
      <c r="H53" s="25">
        <v>86474338</v>
      </c>
      <c r="I53" s="26">
        <f>SUM(H53*100/H88)</f>
        <v>96.722466328467831</v>
      </c>
      <c r="J53" s="25">
        <v>94589714</v>
      </c>
      <c r="K53" s="26">
        <f>SUM(J53*100/J88)</f>
        <v>95.067518595082959</v>
      </c>
      <c r="L53" s="25">
        <v>103770996</v>
      </c>
      <c r="M53" s="24">
        <f>SUM(L53*100/L88)</f>
        <v>96.630277464515885</v>
      </c>
    </row>
    <row r="54" spans="1:13">
      <c r="A54" s="23"/>
      <c r="B54" s="50"/>
      <c r="C54" s="51"/>
      <c r="D54" s="50"/>
      <c r="E54" s="51"/>
      <c r="F54" s="50"/>
      <c r="G54" s="51"/>
      <c r="H54" s="50"/>
      <c r="I54" s="51"/>
      <c r="J54" s="50"/>
      <c r="K54" s="51"/>
      <c r="L54" s="50"/>
      <c r="M54" s="49"/>
    </row>
    <row r="55" spans="1:13" ht="21.75" customHeight="1" thickBot="1">
      <c r="A55" s="106" t="s">
        <v>19</v>
      </c>
      <c r="B55" s="106"/>
      <c r="C55" s="106"/>
      <c r="D55" s="106"/>
      <c r="E55" s="106"/>
      <c r="F55" s="106"/>
      <c r="G55" s="106"/>
      <c r="H55" s="106"/>
      <c r="I55" s="106"/>
      <c r="J55" s="106"/>
      <c r="K55" s="106"/>
      <c r="L55" s="106"/>
      <c r="M55" s="106"/>
    </row>
    <row r="56" spans="1:13" ht="21.75" customHeight="1" thickBot="1">
      <c r="A56" s="111" t="s">
        <v>339</v>
      </c>
      <c r="B56" s="112"/>
      <c r="C56" s="112"/>
      <c r="D56" s="112"/>
      <c r="E56" s="112"/>
      <c r="F56" s="112"/>
      <c r="G56" s="112"/>
      <c r="H56" s="112"/>
      <c r="I56" s="112"/>
      <c r="J56" s="112"/>
      <c r="K56" s="112"/>
      <c r="L56" s="112"/>
      <c r="M56" s="113"/>
    </row>
    <row r="57" spans="1:13" ht="21.75" customHeight="1">
      <c r="A57" s="76" t="s">
        <v>44</v>
      </c>
      <c r="B57" s="77" t="s">
        <v>85</v>
      </c>
      <c r="C57" s="74" t="s">
        <v>362</v>
      </c>
      <c r="D57" s="73" t="s">
        <v>83</v>
      </c>
      <c r="E57" s="74" t="s">
        <v>361</v>
      </c>
      <c r="F57" s="73" t="s">
        <v>81</v>
      </c>
      <c r="G57" s="74" t="s">
        <v>360</v>
      </c>
      <c r="H57" s="73" t="s">
        <v>79</v>
      </c>
      <c r="I57" s="74" t="s">
        <v>359</v>
      </c>
      <c r="J57" s="73" t="s">
        <v>77</v>
      </c>
      <c r="K57" s="74" t="s">
        <v>358</v>
      </c>
      <c r="L57" s="73" t="s">
        <v>75</v>
      </c>
      <c r="M57" s="72" t="s">
        <v>357</v>
      </c>
    </row>
    <row r="58" spans="1:13" ht="18" customHeight="1">
      <c r="A58" s="39" t="s">
        <v>37</v>
      </c>
      <c r="B58" s="94">
        <f>B62</f>
        <v>3342872</v>
      </c>
      <c r="C58" s="37">
        <f>SUM(B58*100/L101)</f>
        <v>153.47743226051116</v>
      </c>
      <c r="D58" s="97">
        <f>D62-B62</f>
        <v>2004300</v>
      </c>
      <c r="E58" s="37">
        <f>SUM(D58*100/B58)</f>
        <v>59.957425830244176</v>
      </c>
      <c r="F58" s="100">
        <f>F62-D62</f>
        <v>2105467</v>
      </c>
      <c r="G58" s="38">
        <f>SUM(F58*100/D58)</f>
        <v>105.04749787955895</v>
      </c>
      <c r="H58" s="103">
        <f>SUM(H62-F62)</f>
        <v>2472479</v>
      </c>
      <c r="I58" s="37">
        <f>SUM(H58*100/F58)</f>
        <v>117.43138220641787</v>
      </c>
      <c r="J58" s="103">
        <f>J62-H62</f>
        <v>2588913</v>
      </c>
      <c r="K58" s="37">
        <f>SUM(J58*100/H58)</f>
        <v>104.70920076570923</v>
      </c>
      <c r="L58" s="103">
        <f>L62-J62</f>
        <v>2280287</v>
      </c>
      <c r="M58" s="36">
        <f>SUM(L58*100/J58)</f>
        <v>88.078935058845161</v>
      </c>
    </row>
    <row r="59" spans="1:13" ht="20.25" customHeight="1">
      <c r="A59" s="71" t="s">
        <v>44</v>
      </c>
      <c r="B59" s="95"/>
      <c r="C59" s="69" t="s">
        <v>350</v>
      </c>
      <c r="D59" s="98"/>
      <c r="E59" s="69" t="s">
        <v>356</v>
      </c>
      <c r="F59" s="101"/>
      <c r="G59" s="70" t="s">
        <v>355</v>
      </c>
      <c r="H59" s="104"/>
      <c r="I59" s="69" t="s">
        <v>354</v>
      </c>
      <c r="J59" s="104"/>
      <c r="K59" s="69" t="s">
        <v>353</v>
      </c>
      <c r="L59" s="104"/>
      <c r="M59" s="68" t="s">
        <v>352</v>
      </c>
    </row>
    <row r="60" spans="1:13" ht="18">
      <c r="A60" s="39" t="s">
        <v>37</v>
      </c>
      <c r="B60" s="96"/>
      <c r="C60" s="37">
        <f>SUM(B58*100/B93)</f>
        <v>108.97118525941221</v>
      </c>
      <c r="D60" s="99"/>
      <c r="E60" s="37">
        <f>SUM(D58*100/D93)</f>
        <v>59.777603336546449</v>
      </c>
      <c r="F60" s="102"/>
      <c r="G60" s="38">
        <f>F58*100/F93</f>
        <v>85.105719897346063</v>
      </c>
      <c r="H60" s="105"/>
      <c r="I60" s="37">
        <f>SUM(H58*100/H93)</f>
        <v>113.19216048930559</v>
      </c>
      <c r="J60" s="105"/>
      <c r="K60" s="37">
        <f>SUM(J58*100/J93)</f>
        <v>80.715061581207877</v>
      </c>
      <c r="L60" s="105"/>
      <c r="M60" s="36">
        <f>SUM(L58*100/L93)</f>
        <v>83.876605087652891</v>
      </c>
    </row>
    <row r="61" spans="1:13" ht="22.5">
      <c r="A61" s="67" t="s">
        <v>36</v>
      </c>
      <c r="B61" s="66" t="s">
        <v>351</v>
      </c>
      <c r="C61" s="64" t="s">
        <v>350</v>
      </c>
      <c r="D61" s="63" t="s">
        <v>349</v>
      </c>
      <c r="E61" s="64" t="s">
        <v>348</v>
      </c>
      <c r="F61" s="63" t="s">
        <v>347</v>
      </c>
      <c r="G61" s="64" t="s">
        <v>346</v>
      </c>
      <c r="H61" s="63" t="s">
        <v>345</v>
      </c>
      <c r="I61" s="64" t="s">
        <v>344</v>
      </c>
      <c r="J61" s="63" t="s">
        <v>343</v>
      </c>
      <c r="K61" s="64" t="s">
        <v>342</v>
      </c>
      <c r="L61" s="63" t="s">
        <v>341</v>
      </c>
      <c r="M61" s="62" t="s">
        <v>340</v>
      </c>
    </row>
    <row r="62" spans="1:13" ht="18.75" thickBot="1">
      <c r="A62" s="29" t="s">
        <v>23</v>
      </c>
      <c r="B62" s="28">
        <v>3342872</v>
      </c>
      <c r="C62" s="26">
        <f>SUM(B62*100/B97)</f>
        <v>108.97118525941221</v>
      </c>
      <c r="D62" s="25">
        <v>5347172</v>
      </c>
      <c r="E62" s="26">
        <f>SUM(D62*100/D97)</f>
        <v>83.281577997300559</v>
      </c>
      <c r="F62" s="27">
        <v>7452639</v>
      </c>
      <c r="G62" s="26">
        <f>F62*100/F97</f>
        <v>83.788948204948724</v>
      </c>
      <c r="H62" s="25">
        <v>9925118</v>
      </c>
      <c r="I62" s="26">
        <f>SUM(H62*100/H97)</f>
        <v>89.586118856845971</v>
      </c>
      <c r="J62" s="56">
        <v>12514031</v>
      </c>
      <c r="K62" s="26">
        <f>SUM(J62*100/J97)</f>
        <v>87.594447810910694</v>
      </c>
      <c r="L62" s="25">
        <v>14794318</v>
      </c>
      <c r="M62" s="24">
        <f>SUM(L62*100/L97)</f>
        <v>87.000067627367329</v>
      </c>
    </row>
    <row r="63" spans="1:13" ht="13.5" thickBot="1">
      <c r="A63" s="80"/>
      <c r="B63" s="50"/>
      <c r="C63" s="51"/>
      <c r="D63" s="50"/>
      <c r="E63" s="51"/>
      <c r="F63" s="50"/>
      <c r="G63" s="51"/>
      <c r="H63" s="50"/>
      <c r="I63" s="51"/>
      <c r="J63" s="50"/>
      <c r="K63" s="51" t="s">
        <v>152</v>
      </c>
      <c r="L63" s="50"/>
      <c r="M63" s="49"/>
    </row>
    <row r="64" spans="1:13" ht="21.75" customHeight="1" thickBot="1">
      <c r="A64" s="108" t="s">
        <v>339</v>
      </c>
      <c r="B64" s="109"/>
      <c r="C64" s="109"/>
      <c r="D64" s="109"/>
      <c r="E64" s="109"/>
      <c r="F64" s="109"/>
      <c r="G64" s="109"/>
      <c r="H64" s="109"/>
      <c r="I64" s="109"/>
      <c r="J64" s="109"/>
      <c r="K64" s="109"/>
      <c r="L64" s="109"/>
      <c r="M64" s="110"/>
    </row>
    <row r="65" spans="1:13" ht="21.75" customHeight="1">
      <c r="A65" s="76" t="s">
        <v>44</v>
      </c>
      <c r="B65" s="75" t="s">
        <v>56</v>
      </c>
      <c r="C65" s="74" t="s">
        <v>338</v>
      </c>
      <c r="D65" s="73" t="s">
        <v>54</v>
      </c>
      <c r="E65" s="74" t="s">
        <v>337</v>
      </c>
      <c r="F65" s="73" t="s">
        <v>52</v>
      </c>
      <c r="G65" s="74" t="s">
        <v>336</v>
      </c>
      <c r="H65" s="73" t="s">
        <v>182</v>
      </c>
      <c r="I65" s="74" t="s">
        <v>335</v>
      </c>
      <c r="J65" s="73" t="s">
        <v>48</v>
      </c>
      <c r="K65" s="74" t="s">
        <v>334</v>
      </c>
      <c r="L65" s="73" t="s">
        <v>179</v>
      </c>
      <c r="M65" s="72" t="s">
        <v>333</v>
      </c>
    </row>
    <row r="66" spans="1:13" ht="16.5" customHeight="1">
      <c r="A66" s="39" t="s">
        <v>37</v>
      </c>
      <c r="B66" s="94">
        <f>B70-L62</f>
        <v>4614420</v>
      </c>
      <c r="C66" s="37">
        <f>SUM(B66*100/L58)</f>
        <v>202.36136942411196</v>
      </c>
      <c r="D66" s="97">
        <f>D70-B70</f>
        <v>1634534</v>
      </c>
      <c r="E66" s="37">
        <f>SUM(D66*100/B66)</f>
        <v>35.422306595411776</v>
      </c>
      <c r="F66" s="100">
        <f>F70-D70</f>
        <v>2784507</v>
      </c>
      <c r="G66" s="38">
        <f>SUM(F66*100/D66)</f>
        <v>170.35479225271544</v>
      </c>
      <c r="H66" s="103">
        <f>H70-F70</f>
        <v>2619143</v>
      </c>
      <c r="I66" s="37">
        <f>SUM(H66*100/F66)</f>
        <v>94.061282661526803</v>
      </c>
      <c r="J66" s="103">
        <f>J70-H70</f>
        <v>2767253</v>
      </c>
      <c r="K66" s="37">
        <f>SUM(J66*100/H66)</f>
        <v>105.65490314961802</v>
      </c>
      <c r="L66" s="103">
        <f>L70-J70</f>
        <v>3437542</v>
      </c>
      <c r="M66" s="36">
        <f>SUM(L66*100/J66)</f>
        <v>124.2221799018738</v>
      </c>
    </row>
    <row r="67" spans="1:13" ht="22.5" customHeight="1">
      <c r="A67" s="71" t="s">
        <v>44</v>
      </c>
      <c r="B67" s="95"/>
      <c r="C67" s="69" t="s">
        <v>332</v>
      </c>
      <c r="D67" s="98"/>
      <c r="E67" s="69" t="s">
        <v>331</v>
      </c>
      <c r="F67" s="101"/>
      <c r="G67" s="70" t="s">
        <v>330</v>
      </c>
      <c r="H67" s="104"/>
      <c r="I67" s="69" t="s">
        <v>329</v>
      </c>
      <c r="J67" s="104"/>
      <c r="K67" s="69" t="s">
        <v>328</v>
      </c>
      <c r="L67" s="104"/>
      <c r="M67" s="68" t="s">
        <v>327</v>
      </c>
    </row>
    <row r="68" spans="1:13" ht="17.25" customHeight="1">
      <c r="A68" s="39" t="s">
        <v>37</v>
      </c>
      <c r="B68" s="96"/>
      <c r="C68" s="37">
        <f>SUM(B66*100/B101)</f>
        <v>295.39320721477367</v>
      </c>
      <c r="D68" s="99"/>
      <c r="E68" s="37">
        <f>SUM(D66*100/D101)</f>
        <v>59.964986605835911</v>
      </c>
      <c r="F68" s="102"/>
      <c r="G68" s="38">
        <f>SUM(F66*100/F101)</f>
        <v>113.32595058032345</v>
      </c>
      <c r="H68" s="105"/>
      <c r="I68" s="37">
        <f>SUM(H66*100/H101)</f>
        <v>64.426284390479211</v>
      </c>
      <c r="J68" s="105"/>
      <c r="K68" s="37">
        <f>SUM(J66*100/J101)</f>
        <v>112.08799176287314</v>
      </c>
      <c r="L68" s="105"/>
      <c r="M68" s="36">
        <f>SUM(L66*100/L101)</f>
        <v>157.82390694219285</v>
      </c>
    </row>
    <row r="69" spans="1:13" ht="23.25" customHeight="1">
      <c r="A69" s="67" t="s">
        <v>36</v>
      </c>
      <c r="B69" s="66" t="s">
        <v>326</v>
      </c>
      <c r="C69" s="64" t="s">
        <v>325</v>
      </c>
      <c r="D69" s="63" t="s">
        <v>324</v>
      </c>
      <c r="E69" s="64" t="s">
        <v>323</v>
      </c>
      <c r="F69" s="63" t="s">
        <v>322</v>
      </c>
      <c r="G69" s="64" t="s">
        <v>321</v>
      </c>
      <c r="H69" s="63" t="s">
        <v>320</v>
      </c>
      <c r="I69" s="64" t="s">
        <v>319</v>
      </c>
      <c r="J69" s="63" t="s">
        <v>318</v>
      </c>
      <c r="K69" s="64" t="s">
        <v>317</v>
      </c>
      <c r="L69" s="63" t="s">
        <v>316</v>
      </c>
      <c r="M69" s="62" t="s">
        <v>315</v>
      </c>
    </row>
    <row r="70" spans="1:13" ht="21.75" customHeight="1" thickBot="1">
      <c r="A70" s="29" t="s">
        <v>23</v>
      </c>
      <c r="B70" s="28">
        <v>19408738</v>
      </c>
      <c r="C70" s="26">
        <f>SUM(B70*100/B105)</f>
        <v>104.53307731028005</v>
      </c>
      <c r="D70" s="25">
        <v>21043272</v>
      </c>
      <c r="E70" s="26">
        <f>SUM(D70*100/D105)</f>
        <v>98.827683905032728</v>
      </c>
      <c r="F70" s="27">
        <v>23827779</v>
      </c>
      <c r="G70" s="26">
        <f>SUM(F70*100/F105)</f>
        <v>100.32761725593758</v>
      </c>
      <c r="H70" s="25">
        <v>26446922</v>
      </c>
      <c r="I70" s="26">
        <f>SUM(H70*100/H105)</f>
        <v>95.080474226723325</v>
      </c>
      <c r="J70" s="25">
        <v>29214175</v>
      </c>
      <c r="K70" s="26">
        <f>SUM(J70*100/J105)</f>
        <v>96.466960825184813</v>
      </c>
      <c r="L70" s="25">
        <v>32651717</v>
      </c>
      <c r="M70" s="24">
        <f>SUM(L70*100/L105)</f>
        <v>100.58377106279757</v>
      </c>
    </row>
    <row r="71" spans="1:13">
      <c r="A71" s="23"/>
      <c r="B71" s="50"/>
      <c r="C71" s="51"/>
      <c r="D71" s="50"/>
      <c r="E71" s="51"/>
      <c r="F71" s="50"/>
      <c r="G71" s="51"/>
      <c r="H71" s="50"/>
      <c r="I71" s="51"/>
      <c r="J71" s="50"/>
      <c r="K71" s="51"/>
      <c r="L71" s="50"/>
      <c r="M71" s="49"/>
    </row>
    <row r="72" spans="1:13">
      <c r="A72" s="79"/>
      <c r="B72" s="59"/>
      <c r="C72" s="60"/>
      <c r="D72" s="59"/>
      <c r="E72" s="60"/>
      <c r="F72" s="59"/>
      <c r="G72" s="60"/>
      <c r="H72" s="59"/>
      <c r="I72" s="60"/>
      <c r="J72" s="59"/>
      <c r="K72" s="60"/>
      <c r="L72" s="59"/>
      <c r="M72" s="58"/>
    </row>
    <row r="73" spans="1:13" ht="16.5" thickBot="1">
      <c r="A73" s="115" t="s">
        <v>1</v>
      </c>
      <c r="B73" s="115"/>
      <c r="C73" s="115"/>
      <c r="D73" s="115"/>
      <c r="E73" s="115"/>
      <c r="F73" s="115"/>
      <c r="G73" s="115"/>
      <c r="H73" s="115"/>
      <c r="I73" s="115"/>
      <c r="J73" s="115"/>
      <c r="K73" s="115"/>
      <c r="L73" s="115"/>
      <c r="M73" s="115"/>
    </row>
    <row r="74" spans="1:13" ht="21.75" customHeight="1" thickBot="1">
      <c r="A74" s="111" t="s">
        <v>289</v>
      </c>
      <c r="B74" s="112"/>
      <c r="C74" s="112"/>
      <c r="D74" s="112"/>
      <c r="E74" s="112"/>
      <c r="F74" s="112"/>
      <c r="G74" s="112"/>
      <c r="H74" s="112"/>
      <c r="I74" s="112"/>
      <c r="J74" s="112"/>
      <c r="K74" s="112"/>
      <c r="L74" s="112"/>
      <c r="M74" s="113"/>
    </row>
    <row r="75" spans="1:13" ht="21.75" customHeight="1">
      <c r="A75" s="76" t="s">
        <v>44</v>
      </c>
      <c r="B75" s="77" t="s">
        <v>85</v>
      </c>
      <c r="C75" s="74" t="s">
        <v>312</v>
      </c>
      <c r="D75" s="73" t="s">
        <v>83</v>
      </c>
      <c r="E75" s="74" t="s">
        <v>311</v>
      </c>
      <c r="F75" s="73" t="s">
        <v>81</v>
      </c>
      <c r="G75" s="74" t="s">
        <v>310</v>
      </c>
      <c r="H75" s="73" t="s">
        <v>79</v>
      </c>
      <c r="I75" s="74" t="s">
        <v>309</v>
      </c>
      <c r="J75" s="73" t="s">
        <v>77</v>
      </c>
      <c r="K75" s="74" t="s">
        <v>308</v>
      </c>
      <c r="L75" s="73" t="s">
        <v>75</v>
      </c>
      <c r="M75" s="72" t="s">
        <v>307</v>
      </c>
    </row>
    <row r="76" spans="1:13" ht="18" customHeight="1">
      <c r="A76" s="39" t="s">
        <v>37</v>
      </c>
      <c r="B76" s="94">
        <v>8808932</v>
      </c>
      <c r="C76" s="37">
        <f>SUM(B76*100/L119)</f>
        <v>100.53237260969857</v>
      </c>
      <c r="D76" s="97">
        <f>SUM(D80-B80)</f>
        <v>7201967</v>
      </c>
      <c r="E76" s="37">
        <f>SUM(D76*100/B76)</f>
        <v>81.757550177478947</v>
      </c>
      <c r="F76" s="100">
        <f>SUM(F80-D80)</f>
        <v>6958969</v>
      </c>
      <c r="G76" s="38">
        <f>SUM(F76*100/D76)</f>
        <v>96.625949549616095</v>
      </c>
      <c r="H76" s="103">
        <f>SUM(H80-F80)</f>
        <v>9251863</v>
      </c>
      <c r="I76" s="37">
        <f>SUM(H76*100/F76)</f>
        <v>132.94876008213285</v>
      </c>
      <c r="J76" s="103">
        <f>SUM(J80-H80)</f>
        <v>9661150</v>
      </c>
      <c r="K76" s="37">
        <f>SUM(J76*100/H76)</f>
        <v>104.42383334037696</v>
      </c>
      <c r="L76" s="103">
        <f>SUM(L80-J80)</f>
        <v>10242922</v>
      </c>
      <c r="M76" s="36">
        <f>SUM(L76*100/J76)</f>
        <v>106.02176759495505</v>
      </c>
    </row>
    <row r="77" spans="1:13" ht="20.25" customHeight="1">
      <c r="A77" s="71" t="s">
        <v>44</v>
      </c>
      <c r="B77" s="95"/>
      <c r="C77" s="69" t="s">
        <v>300</v>
      </c>
      <c r="D77" s="98"/>
      <c r="E77" s="69" t="s">
        <v>306</v>
      </c>
      <c r="F77" s="101"/>
      <c r="G77" s="70" t="s">
        <v>305</v>
      </c>
      <c r="H77" s="104"/>
      <c r="I77" s="69" t="s">
        <v>304</v>
      </c>
      <c r="J77" s="104"/>
      <c r="K77" s="69" t="s">
        <v>303</v>
      </c>
      <c r="L77" s="104"/>
      <c r="M77" s="68" t="s">
        <v>302</v>
      </c>
    </row>
    <row r="78" spans="1:13" ht="18">
      <c r="A78" s="39" t="s">
        <v>37</v>
      </c>
      <c r="B78" s="96"/>
      <c r="C78" s="37">
        <f>SUM(B76*100/B111)</f>
        <v>199.49569707401034</v>
      </c>
      <c r="D78" s="99"/>
      <c r="E78" s="37">
        <f>D76*100/D111</f>
        <v>125.35740164699006</v>
      </c>
      <c r="F78" s="102"/>
      <c r="G78" s="38">
        <f>SUM(F76*100/F111)</f>
        <v>109.06765469017297</v>
      </c>
      <c r="H78" s="105"/>
      <c r="I78" s="37">
        <f>SUM(H76*100/H111)</f>
        <v>85.301122862265686</v>
      </c>
      <c r="J78" s="105"/>
      <c r="K78" s="37">
        <f>SUM(J76*100/J111)</f>
        <v>129.15416498001957</v>
      </c>
      <c r="L78" s="105"/>
      <c r="M78" s="36">
        <f>SUM(L76*100/L111)</f>
        <v>105.50922417012958</v>
      </c>
    </row>
    <row r="79" spans="1:13" ht="22.5">
      <c r="A79" s="67" t="s">
        <v>36</v>
      </c>
      <c r="B79" s="66" t="s">
        <v>301</v>
      </c>
      <c r="C79" s="64" t="s">
        <v>300</v>
      </c>
      <c r="D79" s="63" t="s">
        <v>299</v>
      </c>
      <c r="E79" s="64" t="s">
        <v>298</v>
      </c>
      <c r="F79" s="63" t="s">
        <v>297</v>
      </c>
      <c r="G79" s="64" t="s">
        <v>296</v>
      </c>
      <c r="H79" s="63" t="s">
        <v>295</v>
      </c>
      <c r="I79" s="64" t="s">
        <v>294</v>
      </c>
      <c r="J79" s="63" t="s">
        <v>293</v>
      </c>
      <c r="K79" s="64" t="s">
        <v>292</v>
      </c>
      <c r="L79" s="63" t="s">
        <v>291</v>
      </c>
      <c r="M79" s="62" t="s">
        <v>290</v>
      </c>
    </row>
    <row r="80" spans="1:13" ht="18.75" thickBot="1">
      <c r="A80" s="29" t="s">
        <v>23</v>
      </c>
      <c r="B80" s="28">
        <v>8808932</v>
      </c>
      <c r="C80" s="26">
        <f>SUM(B80*100/B115)</f>
        <v>199.49569707401034</v>
      </c>
      <c r="D80" s="25">
        <v>16010899</v>
      </c>
      <c r="E80" s="26">
        <f>SUM(D80*100/D115)</f>
        <v>157.57600302418709</v>
      </c>
      <c r="F80" s="27">
        <v>22969868</v>
      </c>
      <c r="G80" s="26">
        <f>SUM(F80*100/F115)</f>
        <v>138.864899575979</v>
      </c>
      <c r="H80" s="83">
        <v>32221731</v>
      </c>
      <c r="I80" s="26">
        <f>SUM(H80*100/H115)</f>
        <v>117.65216359724329</v>
      </c>
      <c r="J80" s="56">
        <v>41882881</v>
      </c>
      <c r="K80" s="26">
        <f>SUM(J80*100/J115)</f>
        <v>120.11974610130257</v>
      </c>
      <c r="L80" s="25">
        <v>52125803</v>
      </c>
      <c r="M80" s="24">
        <f>SUM(L80*100/L115)</f>
        <v>116.937739313463</v>
      </c>
    </row>
    <row r="81" spans="1:13" ht="21" customHeight="1" thickBot="1">
      <c r="A81" s="81"/>
      <c r="B81" s="50"/>
      <c r="C81" s="51"/>
      <c r="D81" s="50"/>
      <c r="E81" s="51"/>
      <c r="F81" s="50"/>
      <c r="G81" s="51"/>
      <c r="H81" s="50"/>
      <c r="I81" s="51"/>
      <c r="J81" s="50"/>
      <c r="K81" s="51" t="s">
        <v>152</v>
      </c>
      <c r="L81" s="50"/>
      <c r="M81" s="49"/>
    </row>
    <row r="82" spans="1:13" ht="21.75" customHeight="1" thickBot="1">
      <c r="A82" s="108" t="s">
        <v>314</v>
      </c>
      <c r="B82" s="109"/>
      <c r="C82" s="109"/>
      <c r="D82" s="109"/>
      <c r="E82" s="109"/>
      <c r="F82" s="109"/>
      <c r="G82" s="109"/>
      <c r="H82" s="109"/>
      <c r="I82" s="109"/>
      <c r="J82" s="109"/>
      <c r="K82" s="109"/>
      <c r="L82" s="109"/>
      <c r="M82" s="110"/>
    </row>
    <row r="83" spans="1:13" ht="21.75" customHeight="1">
      <c r="A83" s="76" t="s">
        <v>44</v>
      </c>
      <c r="B83" s="75" t="s">
        <v>56</v>
      </c>
      <c r="C83" s="74" t="s">
        <v>288</v>
      </c>
      <c r="D83" s="73" t="s">
        <v>54</v>
      </c>
      <c r="E83" s="74" t="s">
        <v>287</v>
      </c>
      <c r="F83" s="73" t="s">
        <v>52</v>
      </c>
      <c r="G83" s="74" t="s">
        <v>286</v>
      </c>
      <c r="H83" s="73" t="s">
        <v>182</v>
      </c>
      <c r="I83" s="74" t="s">
        <v>285</v>
      </c>
      <c r="J83" s="73" t="s">
        <v>48</v>
      </c>
      <c r="K83" s="74" t="s">
        <v>284</v>
      </c>
      <c r="L83" s="73" t="s">
        <v>179</v>
      </c>
      <c r="M83" s="72" t="s">
        <v>283</v>
      </c>
    </row>
    <row r="84" spans="1:13" ht="16.5" customHeight="1">
      <c r="A84" s="39" t="s">
        <v>37</v>
      </c>
      <c r="B84" s="94">
        <f>SUM(B88-L80)</f>
        <v>10647734</v>
      </c>
      <c r="C84" s="37">
        <f>SUM(B84*100/L76)</f>
        <v>103.95211444546781</v>
      </c>
      <c r="D84" s="97">
        <f>D88-B88</f>
        <v>9196082</v>
      </c>
      <c r="E84" s="37">
        <f>SUM(D84*100/B84)</f>
        <v>86.366564003195421</v>
      </c>
      <c r="F84" s="100">
        <f>F88-D88</f>
        <v>8110179</v>
      </c>
      <c r="G84" s="38">
        <f>SUM(F84*100/D84)</f>
        <v>88.191677716662383</v>
      </c>
      <c r="H84" s="103">
        <f>H88-F88</f>
        <v>9324806</v>
      </c>
      <c r="I84" s="37">
        <f>SUM(H84*100/F84)</f>
        <v>114.97657449977368</v>
      </c>
      <c r="J84" s="103">
        <f>J88-H88</f>
        <v>10092801</v>
      </c>
      <c r="K84" s="37">
        <f>SUM(J84*100/H84)</f>
        <v>108.23604265868909</v>
      </c>
      <c r="L84" s="103">
        <f>L88-J88</f>
        <v>7892327</v>
      </c>
      <c r="M84" s="36">
        <f>SUM(L84*100/J84)</f>
        <v>78.197588558419014</v>
      </c>
    </row>
    <row r="85" spans="1:13" ht="22.5" customHeight="1">
      <c r="A85" s="71" t="s">
        <v>44</v>
      </c>
      <c r="B85" s="95"/>
      <c r="C85" s="69" t="s">
        <v>282</v>
      </c>
      <c r="D85" s="98"/>
      <c r="E85" s="69" t="s">
        <v>281</v>
      </c>
      <c r="F85" s="101"/>
      <c r="G85" s="70" t="s">
        <v>280</v>
      </c>
      <c r="H85" s="104"/>
      <c r="I85" s="69" t="s">
        <v>279</v>
      </c>
      <c r="J85" s="104"/>
      <c r="K85" s="69" t="s">
        <v>278</v>
      </c>
      <c r="L85" s="104"/>
      <c r="M85" s="68" t="s">
        <v>277</v>
      </c>
    </row>
    <row r="86" spans="1:13" ht="17.25" customHeight="1">
      <c r="A86" s="39" t="s">
        <v>37</v>
      </c>
      <c r="B86" s="96"/>
      <c r="C86" s="37">
        <f>SUM(B84*100/B119)</f>
        <v>151.17261083665511</v>
      </c>
      <c r="D86" s="99"/>
      <c r="E86" s="37">
        <f>SUM(D84*100/D119)</f>
        <v>71.364769197638523</v>
      </c>
      <c r="F86" s="102"/>
      <c r="G86" s="38">
        <f>SUM(F84*100/F119)</f>
        <v>71.661181747213035</v>
      </c>
      <c r="H86" s="105"/>
      <c r="I86" s="37">
        <f>SUM(H84*100/H119)</f>
        <v>119.30654140989104</v>
      </c>
      <c r="J86" s="105"/>
      <c r="K86" s="37">
        <f>SUM(J84*100/J119)</f>
        <v>121.54948846563778</v>
      </c>
      <c r="L86" s="105"/>
      <c r="M86" s="36">
        <f>SUM(L84*100/L119)</f>
        <v>90.071572663018003</v>
      </c>
    </row>
    <row r="87" spans="1:13" ht="23.25" customHeight="1">
      <c r="A87" s="67" t="s">
        <v>36</v>
      </c>
      <c r="B87" s="66" t="s">
        <v>276</v>
      </c>
      <c r="C87" s="78" t="s">
        <v>275</v>
      </c>
      <c r="D87" s="63" t="s">
        <v>274</v>
      </c>
      <c r="E87" s="64" t="s">
        <v>273</v>
      </c>
      <c r="F87" s="63" t="s">
        <v>272</v>
      </c>
      <c r="G87" s="64" t="s">
        <v>271</v>
      </c>
      <c r="H87" s="63" t="s">
        <v>270</v>
      </c>
      <c r="I87" s="64" t="s">
        <v>269</v>
      </c>
      <c r="J87" s="63" t="s">
        <v>268</v>
      </c>
      <c r="K87" s="64" t="s">
        <v>267</v>
      </c>
      <c r="L87" s="63" t="s">
        <v>313</v>
      </c>
      <c r="M87" s="62" t="s">
        <v>265</v>
      </c>
    </row>
    <row r="88" spans="1:13" ht="21.75" customHeight="1" thickBot="1">
      <c r="A88" s="29" t="s">
        <v>23</v>
      </c>
      <c r="B88" s="28">
        <v>62773537</v>
      </c>
      <c r="C88" s="26">
        <f>SUM(B88*100/B123)</f>
        <v>121.60908719147598</v>
      </c>
      <c r="D88" s="25">
        <v>71969619</v>
      </c>
      <c r="E88" s="26">
        <f>SUM(D88*100/D123)</f>
        <v>111.571910034707</v>
      </c>
      <c r="F88" s="27">
        <v>80079798</v>
      </c>
      <c r="G88" s="26">
        <f>SUM(F88*100/F123)</f>
        <v>105.614769919925</v>
      </c>
      <c r="H88" s="25">
        <v>89404604</v>
      </c>
      <c r="I88" s="26">
        <f>SUM(H88*100/H123)</f>
        <v>106.89423844018968</v>
      </c>
      <c r="J88" s="25">
        <v>99497405</v>
      </c>
      <c r="K88" s="26">
        <f>SUM(J88*100/J123)</f>
        <v>108.21778336464389</v>
      </c>
      <c r="L88" s="25">
        <v>107389732</v>
      </c>
      <c r="M88" s="24">
        <f>SUM(L88*100/L123)</f>
        <v>106.63887806206597</v>
      </c>
    </row>
    <row r="89" spans="1:13">
      <c r="A89" s="23"/>
      <c r="B89" s="50"/>
      <c r="C89" s="51"/>
      <c r="D89" s="50"/>
      <c r="E89" s="51"/>
      <c r="F89" s="50"/>
      <c r="G89" s="51"/>
      <c r="H89" s="50"/>
      <c r="I89" s="51"/>
      <c r="J89" s="50"/>
      <c r="K89" s="51"/>
      <c r="L89" s="50"/>
      <c r="M89" s="49"/>
    </row>
    <row r="90" spans="1:13" ht="21.75" customHeight="1" thickBot="1">
      <c r="A90" s="106" t="s">
        <v>19</v>
      </c>
      <c r="B90" s="106"/>
      <c r="C90" s="106"/>
      <c r="D90" s="106"/>
      <c r="E90" s="106"/>
      <c r="F90" s="106"/>
      <c r="G90" s="106"/>
      <c r="H90" s="106"/>
      <c r="I90" s="106"/>
      <c r="J90" s="106"/>
      <c r="K90" s="106"/>
      <c r="L90" s="106"/>
      <c r="M90" s="106"/>
    </row>
    <row r="91" spans="1:13" ht="21.75" customHeight="1" thickBot="1">
      <c r="A91" s="111" t="s">
        <v>289</v>
      </c>
      <c r="B91" s="112"/>
      <c r="C91" s="112"/>
      <c r="D91" s="112"/>
      <c r="E91" s="112"/>
      <c r="F91" s="112"/>
      <c r="G91" s="112"/>
      <c r="H91" s="112"/>
      <c r="I91" s="112"/>
      <c r="J91" s="112"/>
      <c r="K91" s="112"/>
      <c r="L91" s="112"/>
      <c r="M91" s="113"/>
    </row>
    <row r="92" spans="1:13" ht="21.75" customHeight="1">
      <c r="A92" s="76" t="s">
        <v>44</v>
      </c>
      <c r="B92" s="77" t="s">
        <v>85</v>
      </c>
      <c r="C92" s="74" t="s">
        <v>312</v>
      </c>
      <c r="D92" s="73" t="s">
        <v>83</v>
      </c>
      <c r="E92" s="74" t="s">
        <v>311</v>
      </c>
      <c r="F92" s="73" t="s">
        <v>81</v>
      </c>
      <c r="G92" s="74" t="s">
        <v>310</v>
      </c>
      <c r="H92" s="73" t="s">
        <v>79</v>
      </c>
      <c r="I92" s="74" t="s">
        <v>309</v>
      </c>
      <c r="J92" s="73" t="s">
        <v>77</v>
      </c>
      <c r="K92" s="74" t="s">
        <v>308</v>
      </c>
      <c r="L92" s="73" t="s">
        <v>75</v>
      </c>
      <c r="M92" s="72" t="s">
        <v>307</v>
      </c>
    </row>
    <row r="93" spans="1:13" ht="18" customHeight="1">
      <c r="A93" s="39" t="s">
        <v>37</v>
      </c>
      <c r="B93" s="94">
        <v>3067666</v>
      </c>
      <c r="C93" s="37">
        <f>SUM(B93*100/L136)</f>
        <v>48.86776294451726</v>
      </c>
      <c r="D93" s="97">
        <f>SUM(D97-B97)</f>
        <v>3352928</v>
      </c>
      <c r="E93" s="37">
        <f>SUM(D93*100/B93)</f>
        <v>109.29899148081962</v>
      </c>
      <c r="F93" s="100">
        <f>SUM(F97-D97)</f>
        <v>2473943</v>
      </c>
      <c r="G93" s="38">
        <f>SUM(F93*100/D93)</f>
        <v>73.78455487263669</v>
      </c>
      <c r="H93" s="103">
        <f>SUM(H97-F97)</f>
        <v>2184320</v>
      </c>
      <c r="I93" s="37">
        <f>SUM(H93*100/F93)</f>
        <v>88.293060915308075</v>
      </c>
      <c r="J93" s="103">
        <f>SUM(J97-H97)</f>
        <v>3207472</v>
      </c>
      <c r="K93" s="37">
        <f>SUM(J93*100/H93)</f>
        <v>146.84075593319659</v>
      </c>
      <c r="L93" s="103">
        <f>SUM(L97-J97)</f>
        <v>2718621</v>
      </c>
      <c r="M93" s="36">
        <f>SUM(L93*100/J93)</f>
        <v>84.758993999012304</v>
      </c>
    </row>
    <row r="94" spans="1:13" ht="20.25" customHeight="1">
      <c r="A94" s="71" t="s">
        <v>44</v>
      </c>
      <c r="B94" s="95"/>
      <c r="C94" s="69" t="s">
        <v>300</v>
      </c>
      <c r="D94" s="98"/>
      <c r="E94" s="69" t="s">
        <v>306</v>
      </c>
      <c r="F94" s="101"/>
      <c r="G94" s="70" t="s">
        <v>305</v>
      </c>
      <c r="H94" s="104"/>
      <c r="I94" s="69" t="s">
        <v>304</v>
      </c>
      <c r="J94" s="104"/>
      <c r="K94" s="69" t="s">
        <v>303</v>
      </c>
      <c r="L94" s="104"/>
      <c r="M94" s="68" t="s">
        <v>302</v>
      </c>
    </row>
    <row r="95" spans="1:13" ht="18">
      <c r="A95" s="39" t="s">
        <v>37</v>
      </c>
      <c r="B95" s="96"/>
      <c r="C95" s="37">
        <f>SUM(B93*100/B128)</f>
        <v>227.58533710111661</v>
      </c>
      <c r="D95" s="99"/>
      <c r="E95" s="37">
        <f>SUM(D93*100/D128)</f>
        <v>129.65286083459875</v>
      </c>
      <c r="F95" s="102"/>
      <c r="G95" s="38">
        <f>F93*100/F128</f>
        <v>150.88468399786535</v>
      </c>
      <c r="H95" s="105"/>
      <c r="I95" s="37">
        <f>SUM(H93*100/H128)</f>
        <v>193.04110978841942</v>
      </c>
      <c r="J95" s="105"/>
      <c r="K95" s="37">
        <f>SUM(J93*100/J128)</f>
        <v>120.10012487526515</v>
      </c>
      <c r="L95" s="105"/>
      <c r="M95" s="36">
        <f>SUM(L93*100/L128)</f>
        <v>186.02076962710603</v>
      </c>
    </row>
    <row r="96" spans="1:13" ht="22.5">
      <c r="A96" s="67" t="s">
        <v>36</v>
      </c>
      <c r="B96" s="66" t="s">
        <v>301</v>
      </c>
      <c r="C96" s="64" t="s">
        <v>300</v>
      </c>
      <c r="D96" s="63" t="s">
        <v>299</v>
      </c>
      <c r="E96" s="64" t="s">
        <v>298</v>
      </c>
      <c r="F96" s="63" t="s">
        <v>297</v>
      </c>
      <c r="G96" s="64" t="s">
        <v>296</v>
      </c>
      <c r="H96" s="63" t="s">
        <v>295</v>
      </c>
      <c r="I96" s="64" t="s">
        <v>294</v>
      </c>
      <c r="J96" s="63" t="s">
        <v>293</v>
      </c>
      <c r="K96" s="64" t="s">
        <v>292</v>
      </c>
      <c r="L96" s="63" t="s">
        <v>291</v>
      </c>
      <c r="M96" s="62" t="s">
        <v>290</v>
      </c>
    </row>
    <row r="97" spans="1:13" ht="18.75" thickBot="1">
      <c r="A97" s="29" t="s">
        <v>23</v>
      </c>
      <c r="B97" s="28">
        <v>3067666</v>
      </c>
      <c r="C97" s="26">
        <f>SUM(B97*100/B132)</f>
        <v>227.58533710111661</v>
      </c>
      <c r="D97" s="25">
        <v>6420594</v>
      </c>
      <c r="E97" s="26">
        <f>SUM(D97*100/D132)</f>
        <v>163.2077783426538</v>
      </c>
      <c r="F97" s="27">
        <v>8894537</v>
      </c>
      <c r="G97" s="26">
        <f>F97*100/F132</f>
        <v>159.58262351701092</v>
      </c>
      <c r="H97" s="25">
        <v>11078857</v>
      </c>
      <c r="I97" s="26">
        <f>SUM(H97*100/H132)</f>
        <v>165.22892233976361</v>
      </c>
      <c r="J97" s="56">
        <v>14286329</v>
      </c>
      <c r="K97" s="26">
        <f>SUM(J97*100/J132)</f>
        <v>152.37416541975364</v>
      </c>
      <c r="L97" s="25">
        <v>17004950</v>
      </c>
      <c r="M97" s="24">
        <f>SUM(L97*100/L132)</f>
        <v>156.91157616826803</v>
      </c>
    </row>
    <row r="98" spans="1:13" ht="13.5" thickBot="1">
      <c r="A98" s="82"/>
      <c r="B98" s="50"/>
      <c r="C98" s="51"/>
      <c r="D98" s="50"/>
      <c r="E98" s="51"/>
      <c r="F98" s="50"/>
      <c r="G98" s="51"/>
      <c r="H98" s="50"/>
      <c r="I98" s="51"/>
      <c r="J98" s="50"/>
      <c r="K98" s="51" t="s">
        <v>152</v>
      </c>
      <c r="L98" s="50"/>
      <c r="M98" s="49"/>
    </row>
    <row r="99" spans="1:13" ht="21.75" customHeight="1" thickBot="1">
      <c r="A99" s="108" t="s">
        <v>289</v>
      </c>
      <c r="B99" s="109"/>
      <c r="C99" s="109"/>
      <c r="D99" s="109"/>
      <c r="E99" s="109"/>
      <c r="F99" s="109"/>
      <c r="G99" s="109"/>
      <c r="H99" s="109"/>
      <c r="I99" s="109"/>
      <c r="J99" s="109"/>
      <c r="K99" s="109"/>
      <c r="L99" s="109"/>
      <c r="M99" s="110"/>
    </row>
    <row r="100" spans="1:13" ht="21.75" customHeight="1">
      <c r="A100" s="76" t="s">
        <v>44</v>
      </c>
      <c r="B100" s="75" t="s">
        <v>56</v>
      </c>
      <c r="C100" s="74" t="s">
        <v>288</v>
      </c>
      <c r="D100" s="73" t="s">
        <v>54</v>
      </c>
      <c r="E100" s="74" t="s">
        <v>287</v>
      </c>
      <c r="F100" s="73" t="s">
        <v>52</v>
      </c>
      <c r="G100" s="74" t="s">
        <v>286</v>
      </c>
      <c r="H100" s="73" t="s">
        <v>182</v>
      </c>
      <c r="I100" s="74" t="s">
        <v>285</v>
      </c>
      <c r="J100" s="73" t="s">
        <v>48</v>
      </c>
      <c r="K100" s="74" t="s">
        <v>284</v>
      </c>
      <c r="L100" s="73" t="s">
        <v>179</v>
      </c>
      <c r="M100" s="72" t="s">
        <v>283</v>
      </c>
    </row>
    <row r="101" spans="1:13" ht="16.5" customHeight="1">
      <c r="A101" s="39" t="s">
        <v>37</v>
      </c>
      <c r="B101" s="94">
        <f>SUM(B105-L97)</f>
        <v>1562128</v>
      </c>
      <c r="C101" s="37">
        <f>SUM(B101*100/L93)</f>
        <v>57.460308001740586</v>
      </c>
      <c r="D101" s="97">
        <f>SUM(D105-B105)</f>
        <v>2725814</v>
      </c>
      <c r="E101" s="37">
        <f>SUM(D101*100/B101)</f>
        <v>174.49363944567924</v>
      </c>
      <c r="F101" s="100">
        <f>F105-D105</f>
        <v>2457078</v>
      </c>
      <c r="G101" s="38">
        <f>SUM(F101*100/D101)</f>
        <v>90.141073455488893</v>
      </c>
      <c r="H101" s="103">
        <f>H105-F105</f>
        <v>4065333</v>
      </c>
      <c r="I101" s="37">
        <f>SUM(H101*100/F101)</f>
        <v>165.45396605235976</v>
      </c>
      <c r="J101" s="103">
        <f>J105-H105</f>
        <v>2468822</v>
      </c>
      <c r="K101" s="37">
        <f>SUM(J101*100/H101)</f>
        <v>60.728653716682004</v>
      </c>
      <c r="L101" s="103">
        <f>L105-J105</f>
        <v>2178087</v>
      </c>
      <c r="M101" s="36">
        <f>SUM(L101*100/J101)</f>
        <v>88.223735854589762</v>
      </c>
    </row>
    <row r="102" spans="1:13" ht="22.5" customHeight="1">
      <c r="A102" s="71" t="s">
        <v>44</v>
      </c>
      <c r="B102" s="95"/>
      <c r="C102" s="69" t="s">
        <v>282</v>
      </c>
      <c r="D102" s="98"/>
      <c r="E102" s="69" t="s">
        <v>281</v>
      </c>
      <c r="F102" s="101"/>
      <c r="G102" s="70" t="s">
        <v>280</v>
      </c>
      <c r="H102" s="104"/>
      <c r="I102" s="69" t="s">
        <v>279</v>
      </c>
      <c r="J102" s="104"/>
      <c r="K102" s="69" t="s">
        <v>278</v>
      </c>
      <c r="L102" s="104"/>
      <c r="M102" s="68" t="s">
        <v>277</v>
      </c>
    </row>
    <row r="103" spans="1:13" ht="17.25" customHeight="1">
      <c r="A103" s="39" t="s">
        <v>37</v>
      </c>
      <c r="B103" s="96"/>
      <c r="C103" s="37">
        <f>SUM(B101*100/B136)</f>
        <v>136.88528253278361</v>
      </c>
      <c r="D103" s="99"/>
      <c r="E103" s="37">
        <f>SUM(D101*100/D136)</f>
        <v>107.88112319590546</v>
      </c>
      <c r="F103" s="102"/>
      <c r="G103" s="38">
        <f>SUM(F101*100/F136)</f>
        <v>158.24581357470259</v>
      </c>
      <c r="H103" s="105"/>
      <c r="I103" s="37">
        <f>SUM(H101*100/H136)</f>
        <v>151.30446142256972</v>
      </c>
      <c r="J103" s="105"/>
      <c r="K103" s="37">
        <f>SUM(J101*100/J136)</f>
        <v>83.793865127291681</v>
      </c>
      <c r="L103" s="105"/>
      <c r="M103" s="36">
        <f>SUM(L101*100/L136)</f>
        <v>34.696814838556335</v>
      </c>
    </row>
    <row r="104" spans="1:13" ht="23.25" customHeight="1">
      <c r="A104" s="67" t="s">
        <v>36</v>
      </c>
      <c r="B104" s="66" t="s">
        <v>276</v>
      </c>
      <c r="C104" s="78" t="s">
        <v>275</v>
      </c>
      <c r="D104" s="63" t="s">
        <v>274</v>
      </c>
      <c r="E104" s="64" t="s">
        <v>273</v>
      </c>
      <c r="F104" s="63" t="s">
        <v>272</v>
      </c>
      <c r="G104" s="64" t="s">
        <v>271</v>
      </c>
      <c r="H104" s="63" t="s">
        <v>270</v>
      </c>
      <c r="I104" s="64" t="s">
        <v>269</v>
      </c>
      <c r="J104" s="63" t="s">
        <v>268</v>
      </c>
      <c r="K104" s="64" t="s">
        <v>267</v>
      </c>
      <c r="L104" s="63" t="s">
        <v>266</v>
      </c>
      <c r="M104" s="62" t="s">
        <v>265</v>
      </c>
    </row>
    <row r="105" spans="1:13" ht="21.75" customHeight="1" thickBot="1">
      <c r="A105" s="29" t="s">
        <v>23</v>
      </c>
      <c r="B105" s="28">
        <v>18567078</v>
      </c>
      <c r="C105" s="26">
        <f>SUM(B105*100/B140)</f>
        <v>155.00366198474146</v>
      </c>
      <c r="D105" s="25">
        <v>21292892</v>
      </c>
      <c r="E105" s="26">
        <f>SUM(D105*100/D140)</f>
        <v>146.79529215810098</v>
      </c>
      <c r="F105" s="27">
        <v>23749970</v>
      </c>
      <c r="G105" s="26">
        <f>SUM(F105*100/F140)</f>
        <v>147.90248785999279</v>
      </c>
      <c r="H105" s="25">
        <v>27815303</v>
      </c>
      <c r="I105" s="26">
        <f>SUM(H105*100/H140)</f>
        <v>148.39012472476907</v>
      </c>
      <c r="J105" s="25">
        <v>30284125</v>
      </c>
      <c r="K105" s="26">
        <f>SUM(J105*100/J140)</f>
        <v>139.61597559026393</v>
      </c>
      <c r="L105" s="25">
        <v>32462212</v>
      </c>
      <c r="M105" s="24">
        <f>SUM(L105*100/L140)</f>
        <v>116.06704270636456</v>
      </c>
    </row>
    <row r="106" spans="1:13">
      <c r="A106" s="23"/>
      <c r="B106" s="50"/>
      <c r="C106" s="51"/>
      <c r="D106" s="50"/>
      <c r="E106" s="51"/>
      <c r="F106" s="50"/>
      <c r="G106" s="51"/>
      <c r="H106" s="50"/>
      <c r="I106" s="51"/>
      <c r="J106" s="50"/>
      <c r="K106" s="51"/>
      <c r="L106" s="50"/>
      <c r="M106" s="49"/>
    </row>
    <row r="107" spans="1:13">
      <c r="A107" s="79"/>
      <c r="B107" s="59"/>
      <c r="C107" s="60"/>
      <c r="D107" s="59"/>
      <c r="E107" s="60"/>
      <c r="F107" s="59"/>
      <c r="G107" s="60"/>
      <c r="H107" s="59"/>
      <c r="I107" s="60"/>
      <c r="J107" s="59"/>
      <c r="K107" s="60"/>
      <c r="L107" s="59"/>
      <c r="M107" s="58"/>
    </row>
    <row r="108" spans="1:13" ht="21.75" customHeight="1" thickBot="1">
      <c r="A108" s="106" t="s">
        <v>1</v>
      </c>
      <c r="B108" s="106"/>
      <c r="C108" s="106"/>
      <c r="D108" s="106"/>
      <c r="E108" s="106"/>
      <c r="F108" s="106"/>
      <c r="G108" s="106"/>
      <c r="H108" s="106"/>
      <c r="I108" s="106"/>
      <c r="J108" s="106"/>
      <c r="K108" s="106"/>
      <c r="L108" s="106"/>
      <c r="M108" s="106"/>
    </row>
    <row r="109" spans="1:13" ht="21.75" customHeight="1" thickBot="1">
      <c r="A109" s="111">
        <v>2018</v>
      </c>
      <c r="B109" s="112"/>
      <c r="C109" s="112"/>
      <c r="D109" s="112"/>
      <c r="E109" s="112"/>
      <c r="F109" s="112"/>
      <c r="G109" s="112"/>
      <c r="H109" s="112"/>
      <c r="I109" s="112"/>
      <c r="J109" s="112"/>
      <c r="K109" s="112"/>
      <c r="L109" s="112"/>
      <c r="M109" s="113"/>
    </row>
    <row r="110" spans="1:13" ht="21.75" customHeight="1">
      <c r="A110" s="76" t="s">
        <v>44</v>
      </c>
      <c r="B110" s="77" t="s">
        <v>85</v>
      </c>
      <c r="C110" s="74" t="s">
        <v>264</v>
      </c>
      <c r="D110" s="73" t="s">
        <v>83</v>
      </c>
      <c r="E110" s="74" t="s">
        <v>263</v>
      </c>
      <c r="F110" s="73" t="s">
        <v>81</v>
      </c>
      <c r="G110" s="74" t="s">
        <v>262</v>
      </c>
      <c r="H110" s="73" t="s">
        <v>79</v>
      </c>
      <c r="I110" s="74" t="s">
        <v>261</v>
      </c>
      <c r="J110" s="73" t="s">
        <v>77</v>
      </c>
      <c r="K110" s="74" t="s">
        <v>260</v>
      </c>
      <c r="L110" s="73" t="s">
        <v>75</v>
      </c>
      <c r="M110" s="72" t="s">
        <v>259</v>
      </c>
    </row>
    <row r="111" spans="1:13" ht="18" customHeight="1">
      <c r="A111" s="39" t="s">
        <v>37</v>
      </c>
      <c r="B111" s="94">
        <v>4415600</v>
      </c>
      <c r="C111" s="37">
        <f>SUM(B111*100/L154)</f>
        <v>34.331077353306874</v>
      </c>
      <c r="D111" s="97">
        <f>SUM(D115-B115)</f>
        <v>5745147</v>
      </c>
      <c r="E111" s="37">
        <f>SUM(D111*100/B111)</f>
        <v>130.11022284627231</v>
      </c>
      <c r="F111" s="100">
        <f>F115-D115</f>
        <v>6380415</v>
      </c>
      <c r="G111" s="38">
        <f>SUM(F111*100/D111)</f>
        <v>111.05747163649599</v>
      </c>
      <c r="H111" s="103">
        <f>SUM(H115-F115)</f>
        <v>10846121</v>
      </c>
      <c r="I111" s="37">
        <f>SUM(H111*100/F111)</f>
        <v>169.99083915387948</v>
      </c>
      <c r="J111" s="103">
        <f>SUM(J115-H115)</f>
        <v>7480324</v>
      </c>
      <c r="K111" s="37">
        <f>SUM(J111*100/H111)</f>
        <v>68.96773510087155</v>
      </c>
      <c r="L111" s="103">
        <f>SUM(L115-J115)</f>
        <v>9708082</v>
      </c>
      <c r="M111" s="36">
        <f>SUM(L111*100/J111)</f>
        <v>129.78157095869111</v>
      </c>
    </row>
    <row r="112" spans="1:13" ht="20.25" customHeight="1">
      <c r="A112" s="71" t="s">
        <v>44</v>
      </c>
      <c r="B112" s="95"/>
      <c r="C112" s="69" t="s">
        <v>252</v>
      </c>
      <c r="D112" s="98"/>
      <c r="E112" s="69" t="s">
        <v>258</v>
      </c>
      <c r="F112" s="101"/>
      <c r="G112" s="70" t="s">
        <v>257</v>
      </c>
      <c r="H112" s="104"/>
      <c r="I112" s="69" t="s">
        <v>256</v>
      </c>
      <c r="J112" s="104"/>
      <c r="K112" s="69" t="s">
        <v>255</v>
      </c>
      <c r="L112" s="104"/>
      <c r="M112" s="68" t="s">
        <v>254</v>
      </c>
    </row>
    <row r="113" spans="1:13" ht="18">
      <c r="A113" s="39" t="s">
        <v>37</v>
      </c>
      <c r="B113" s="96"/>
      <c r="C113" s="37">
        <f>SUM(B111*100/B146)</f>
        <v>108.62695732586192</v>
      </c>
      <c r="D113" s="99"/>
      <c r="E113" s="37">
        <f>D111*100/D146</f>
        <v>98.69455101484435</v>
      </c>
      <c r="F113" s="102"/>
      <c r="G113" s="38">
        <f>SUM(F111*100/F146)</f>
        <v>94.26847985267888</v>
      </c>
      <c r="H113" s="105"/>
      <c r="I113" s="37">
        <f>SUM(H111*100/H146)</f>
        <v>94.905463977189342</v>
      </c>
      <c r="J113" s="105"/>
      <c r="K113" s="37">
        <f>SUM(J111*100/J146)</f>
        <v>77.989883231890062</v>
      </c>
      <c r="L113" s="105"/>
      <c r="M113" s="36">
        <f>SUM(L111*100/L146)</f>
        <v>88.827607182165607</v>
      </c>
    </row>
    <row r="114" spans="1:13" ht="22.5">
      <c r="A114" s="67" t="s">
        <v>36</v>
      </c>
      <c r="B114" s="66" t="s">
        <v>253</v>
      </c>
      <c r="C114" s="64" t="s">
        <v>252</v>
      </c>
      <c r="D114" s="63" t="s">
        <v>251</v>
      </c>
      <c r="E114" s="64" t="s">
        <v>250</v>
      </c>
      <c r="F114" s="63" t="s">
        <v>249</v>
      </c>
      <c r="G114" s="64" t="s">
        <v>248</v>
      </c>
      <c r="H114" s="63" t="s">
        <v>247</v>
      </c>
      <c r="I114" s="64" t="s">
        <v>246</v>
      </c>
      <c r="J114" s="63" t="s">
        <v>245</v>
      </c>
      <c r="K114" s="64" t="s">
        <v>244</v>
      </c>
      <c r="L114" s="63" t="s">
        <v>243</v>
      </c>
      <c r="M114" s="62" t="s">
        <v>242</v>
      </c>
    </row>
    <row r="115" spans="1:13" ht="18.75" thickBot="1">
      <c r="A115" s="29" t="s">
        <v>23</v>
      </c>
      <c r="B115" s="28">
        <v>4415600</v>
      </c>
      <c r="C115" s="26">
        <f>SUM(B115*100/B150)</f>
        <v>108.62695732586192</v>
      </c>
      <c r="D115" s="25">
        <v>10160747</v>
      </c>
      <c r="E115" s="26">
        <f>SUM(D115*100/D150)</f>
        <v>102.77852855434824</v>
      </c>
      <c r="F115" s="27">
        <v>16541162</v>
      </c>
      <c r="G115" s="26">
        <f>SUM(F115*100/F150)</f>
        <v>99.320047718309226</v>
      </c>
      <c r="H115" s="25">
        <v>27387283</v>
      </c>
      <c r="I115" s="26">
        <f>SUM(H115*100/H150)</f>
        <v>97.523522094313705</v>
      </c>
      <c r="J115" s="56">
        <v>34867607</v>
      </c>
      <c r="K115" s="26">
        <f>SUM(J115*100/J150)</f>
        <v>92.550483356637997</v>
      </c>
      <c r="L115" s="25">
        <v>44575689</v>
      </c>
      <c r="M115" s="24">
        <f>SUM(L115*100/L150)</f>
        <v>91.713342532713227</v>
      </c>
    </row>
    <row r="116" spans="1:13" ht="21" customHeight="1" thickBot="1">
      <c r="A116" s="81"/>
      <c r="B116" s="50"/>
      <c r="C116" s="51"/>
      <c r="D116" s="50"/>
      <c r="E116" s="51"/>
      <c r="F116" s="50"/>
      <c r="G116" s="51"/>
      <c r="H116" s="50"/>
      <c r="I116" s="51"/>
      <c r="J116" s="50"/>
      <c r="K116" s="51" t="s">
        <v>152</v>
      </c>
      <c r="L116" s="50"/>
      <c r="M116" s="49"/>
    </row>
    <row r="117" spans="1:13" ht="21.75" customHeight="1" thickBot="1">
      <c r="A117" s="108">
        <v>2018</v>
      </c>
      <c r="B117" s="109"/>
      <c r="C117" s="109"/>
      <c r="D117" s="109"/>
      <c r="E117" s="109"/>
      <c r="F117" s="109"/>
      <c r="G117" s="109"/>
      <c r="H117" s="109"/>
      <c r="I117" s="109"/>
      <c r="J117" s="109"/>
      <c r="K117" s="109"/>
      <c r="L117" s="109"/>
      <c r="M117" s="110"/>
    </row>
    <row r="118" spans="1:13" ht="21.75" customHeight="1">
      <c r="A118" s="76" t="s">
        <v>44</v>
      </c>
      <c r="B118" s="75" t="s">
        <v>56</v>
      </c>
      <c r="C118" s="74" t="s">
        <v>241</v>
      </c>
      <c r="D118" s="73" t="s">
        <v>54</v>
      </c>
      <c r="E118" s="74" t="s">
        <v>240</v>
      </c>
      <c r="F118" s="73" t="s">
        <v>52</v>
      </c>
      <c r="G118" s="74" t="s">
        <v>239</v>
      </c>
      <c r="H118" s="73" t="s">
        <v>182</v>
      </c>
      <c r="I118" s="74" t="s">
        <v>238</v>
      </c>
      <c r="J118" s="73" t="s">
        <v>48</v>
      </c>
      <c r="K118" s="74" t="s">
        <v>237</v>
      </c>
      <c r="L118" s="73" t="s">
        <v>179</v>
      </c>
      <c r="M118" s="72" t="s">
        <v>236</v>
      </c>
    </row>
    <row r="119" spans="1:13" ht="16.5" customHeight="1">
      <c r="A119" s="39" t="s">
        <v>37</v>
      </c>
      <c r="B119" s="94">
        <f>SUM(B123-L115)</f>
        <v>7043428</v>
      </c>
      <c r="C119" s="37">
        <f>SUM(B119*100/L111)</f>
        <v>72.552209591966772</v>
      </c>
      <c r="D119" s="97">
        <f>SUM(D123-B123)</f>
        <v>12886025</v>
      </c>
      <c r="E119" s="37">
        <f>SUM(D119*100/B119)</f>
        <v>182.95104315682647</v>
      </c>
      <c r="F119" s="100">
        <f>F123-D123</f>
        <v>11317395</v>
      </c>
      <c r="G119" s="38">
        <f>SUM(F119*100/D119)</f>
        <v>87.826889983528673</v>
      </c>
      <c r="H119" s="103">
        <f>SUM(H123-F123)</f>
        <v>7815838</v>
      </c>
      <c r="I119" s="37">
        <f>SUM(H119*100/F119)</f>
        <v>69.060397732870513</v>
      </c>
      <c r="J119" s="103">
        <f>SUM(J123-H123)</f>
        <v>8303450</v>
      </c>
      <c r="K119" s="37">
        <f>SUM(J119*100/H119)</f>
        <v>106.23876799902966</v>
      </c>
      <c r="L119" s="103">
        <f>SUM(L123-J123)</f>
        <v>8762284</v>
      </c>
      <c r="M119" s="36">
        <f>SUM(L119*100/J119)</f>
        <v>105.52582360344195</v>
      </c>
    </row>
    <row r="120" spans="1:13" ht="22.5" customHeight="1">
      <c r="A120" s="71" t="s">
        <v>44</v>
      </c>
      <c r="B120" s="95"/>
      <c r="C120" s="69" t="s">
        <v>235</v>
      </c>
      <c r="D120" s="98"/>
      <c r="E120" s="69" t="s">
        <v>234</v>
      </c>
      <c r="F120" s="101"/>
      <c r="G120" s="70" t="s">
        <v>233</v>
      </c>
      <c r="H120" s="104"/>
      <c r="I120" s="69" t="s">
        <v>232</v>
      </c>
      <c r="J120" s="104"/>
      <c r="K120" s="69" t="s">
        <v>231</v>
      </c>
      <c r="L120" s="104"/>
      <c r="M120" s="68" t="s">
        <v>230</v>
      </c>
    </row>
    <row r="121" spans="1:13" ht="17.25" customHeight="1">
      <c r="A121" s="39" t="s">
        <v>37</v>
      </c>
      <c r="B121" s="96"/>
      <c r="C121" s="37">
        <f>SUM(B119*100/B154)</f>
        <v>83.750779579273924</v>
      </c>
      <c r="D121" s="99"/>
      <c r="E121" s="37">
        <f>SUM(D119*100/D154)</f>
        <v>188.04830289873431</v>
      </c>
      <c r="F121" s="102"/>
      <c r="G121" s="38">
        <f>SUM(F119*100/F154)</f>
        <v>97.317126588764665</v>
      </c>
      <c r="H121" s="105"/>
      <c r="I121" s="37">
        <f>SUM(H119*100/H154)</f>
        <v>95.48331120899087</v>
      </c>
      <c r="J121" s="105"/>
      <c r="K121" s="37">
        <f>SUM(J119*100/J154)</f>
        <v>115.39440219475124</v>
      </c>
      <c r="L121" s="105"/>
      <c r="M121" s="36">
        <f>SUM(L119*100/L154)</f>
        <v>68.12633612547404</v>
      </c>
    </row>
    <row r="122" spans="1:13" ht="23.25" customHeight="1">
      <c r="A122" s="67" t="s">
        <v>36</v>
      </c>
      <c r="B122" s="66" t="s">
        <v>229</v>
      </c>
      <c r="C122" s="78" t="s">
        <v>228</v>
      </c>
      <c r="D122" s="63" t="s">
        <v>227</v>
      </c>
      <c r="E122" s="64" t="s">
        <v>226</v>
      </c>
      <c r="F122" s="63" t="s">
        <v>225</v>
      </c>
      <c r="G122" s="64" t="s">
        <v>224</v>
      </c>
      <c r="H122" s="63" t="s">
        <v>223</v>
      </c>
      <c r="I122" s="64" t="s">
        <v>222</v>
      </c>
      <c r="J122" s="63" t="s">
        <v>221</v>
      </c>
      <c r="K122" s="64" t="s">
        <v>220</v>
      </c>
      <c r="L122" s="63" t="s">
        <v>219</v>
      </c>
      <c r="M122" s="62" t="s">
        <v>218</v>
      </c>
    </row>
    <row r="123" spans="1:13" ht="21.75" customHeight="1" thickBot="1">
      <c r="A123" s="29" t="s">
        <v>23</v>
      </c>
      <c r="B123" s="28">
        <v>51619117</v>
      </c>
      <c r="C123" s="26">
        <f>SUM(B123*100/B158)</f>
        <v>90.538790615748155</v>
      </c>
      <c r="D123" s="25">
        <v>64505142</v>
      </c>
      <c r="E123" s="26">
        <f>SUM(D123*100/D158)</f>
        <v>101.00112002096147</v>
      </c>
      <c r="F123" s="27">
        <v>75822537</v>
      </c>
      <c r="G123" s="26">
        <f>SUM(F123*100/F158)</f>
        <v>100.43363173742806</v>
      </c>
      <c r="H123" s="25">
        <v>83638375</v>
      </c>
      <c r="I123" s="26">
        <f>SUM(H123*100/H158)</f>
        <v>99.949396945915382</v>
      </c>
      <c r="J123" s="25">
        <v>91941825</v>
      </c>
      <c r="K123" s="26">
        <f>SUM(J123*100/J158)</f>
        <v>101.172352352342</v>
      </c>
      <c r="L123" s="25">
        <v>100704109</v>
      </c>
      <c r="M123" s="24">
        <f>SUM(L123*100/L158)</f>
        <v>97.075196439839658</v>
      </c>
    </row>
    <row r="124" spans="1:13">
      <c r="A124" s="23"/>
      <c r="B124" s="50"/>
      <c r="C124" s="51"/>
      <c r="D124" s="50"/>
      <c r="E124" s="51"/>
      <c r="F124" s="50"/>
      <c r="G124" s="51"/>
      <c r="H124" s="50"/>
      <c r="I124" s="51"/>
      <c r="J124" s="50"/>
      <c r="K124" s="51"/>
      <c r="L124" s="50"/>
      <c r="M124" s="49"/>
    </row>
    <row r="125" spans="1:13" ht="21.75" customHeight="1" thickBot="1">
      <c r="A125" s="106" t="s">
        <v>19</v>
      </c>
      <c r="B125" s="106"/>
      <c r="C125" s="106"/>
      <c r="D125" s="106"/>
      <c r="E125" s="106"/>
      <c r="F125" s="106"/>
      <c r="G125" s="106"/>
      <c r="H125" s="106"/>
      <c r="I125" s="106"/>
      <c r="J125" s="106"/>
      <c r="K125" s="106"/>
      <c r="L125" s="106"/>
      <c r="M125" s="106"/>
    </row>
    <row r="126" spans="1:13" ht="21.75" customHeight="1" thickBot="1">
      <c r="A126" s="111">
        <v>2018</v>
      </c>
      <c r="B126" s="112"/>
      <c r="C126" s="112"/>
      <c r="D126" s="112"/>
      <c r="E126" s="112"/>
      <c r="F126" s="112"/>
      <c r="G126" s="112"/>
      <c r="H126" s="112"/>
      <c r="I126" s="112"/>
      <c r="J126" s="112"/>
      <c r="K126" s="112"/>
      <c r="L126" s="112"/>
      <c r="M126" s="113"/>
    </row>
    <row r="127" spans="1:13" ht="21.75" customHeight="1">
      <c r="A127" s="76" t="s">
        <v>44</v>
      </c>
      <c r="B127" s="77" t="s">
        <v>85</v>
      </c>
      <c r="C127" s="74" t="s">
        <v>264</v>
      </c>
      <c r="D127" s="73" t="s">
        <v>83</v>
      </c>
      <c r="E127" s="74" t="s">
        <v>263</v>
      </c>
      <c r="F127" s="73" t="s">
        <v>81</v>
      </c>
      <c r="G127" s="74" t="s">
        <v>262</v>
      </c>
      <c r="H127" s="73" t="s">
        <v>79</v>
      </c>
      <c r="I127" s="74" t="s">
        <v>261</v>
      </c>
      <c r="J127" s="73" t="s">
        <v>77</v>
      </c>
      <c r="K127" s="74" t="s">
        <v>260</v>
      </c>
      <c r="L127" s="73" t="s">
        <v>75</v>
      </c>
      <c r="M127" s="72" t="s">
        <v>259</v>
      </c>
    </row>
    <row r="128" spans="1:13" ht="18" customHeight="1">
      <c r="A128" s="39" t="s">
        <v>37</v>
      </c>
      <c r="B128" s="94">
        <v>1347919</v>
      </c>
      <c r="C128" s="37">
        <f>SUM(B128*100/L171)</f>
        <v>23.960095156445892</v>
      </c>
      <c r="D128" s="97">
        <f>D132-B132</f>
        <v>2586081</v>
      </c>
      <c r="E128" s="37">
        <f>SUM(D128*100/B128)</f>
        <v>191.85730003063983</v>
      </c>
      <c r="F128" s="100">
        <f>F132-D132</f>
        <v>1639625</v>
      </c>
      <c r="G128" s="38">
        <f>SUM(F128*100/D128)</f>
        <v>63.401919738786219</v>
      </c>
      <c r="H128" s="103">
        <f>SUM(H132-F132)</f>
        <v>1131531</v>
      </c>
      <c r="I128" s="37">
        <f>SUM(H128*100/F128)</f>
        <v>69.011572768163447</v>
      </c>
      <c r="J128" s="103">
        <f>SUM(J132-H132)</f>
        <v>2670665</v>
      </c>
      <c r="K128" s="37">
        <f>SUM(J128*100/H128)</f>
        <v>236.02225657096446</v>
      </c>
      <c r="L128" s="103">
        <f>SUM(L132-J132)</f>
        <v>1461461</v>
      </c>
      <c r="M128" s="36">
        <f>SUM(L128*100/J128)</f>
        <v>54.722737595318023</v>
      </c>
    </row>
    <row r="129" spans="1:13" ht="20.25" customHeight="1">
      <c r="A129" s="71" t="s">
        <v>44</v>
      </c>
      <c r="B129" s="95"/>
      <c r="C129" s="69" t="s">
        <v>252</v>
      </c>
      <c r="D129" s="98"/>
      <c r="E129" s="69" t="s">
        <v>258</v>
      </c>
      <c r="F129" s="101"/>
      <c r="G129" s="70" t="s">
        <v>257</v>
      </c>
      <c r="H129" s="104"/>
      <c r="I129" s="69" t="s">
        <v>256</v>
      </c>
      <c r="J129" s="104"/>
      <c r="K129" s="69" t="s">
        <v>255</v>
      </c>
      <c r="L129" s="104"/>
      <c r="M129" s="68" t="s">
        <v>254</v>
      </c>
    </row>
    <row r="130" spans="1:13" ht="18">
      <c r="A130" s="39" t="s">
        <v>37</v>
      </c>
      <c r="B130" s="96"/>
      <c r="C130" s="37">
        <f>SUM(B128*100/B163)</f>
        <v>410.69798477766739</v>
      </c>
      <c r="D130" s="99"/>
      <c r="E130" s="37">
        <f>SUM(D128*100/D163)</f>
        <v>558.65137228216838</v>
      </c>
      <c r="F130" s="102"/>
      <c r="G130" s="38">
        <f>F128*100/F163</f>
        <v>57.179579013224405</v>
      </c>
      <c r="H130" s="105"/>
      <c r="I130" s="37">
        <f>SUM(H128*100/H163)</f>
        <v>147.57823127477232</v>
      </c>
      <c r="J130" s="105"/>
      <c r="K130" s="37">
        <f>SUM(J128*100/J163)</f>
        <v>109.54592420407221</v>
      </c>
      <c r="L130" s="105"/>
      <c r="M130" s="36">
        <f>SUM(L128*100/L163)</f>
        <v>101.46631943407846</v>
      </c>
    </row>
    <row r="131" spans="1:13" ht="22.5">
      <c r="A131" s="67" t="s">
        <v>36</v>
      </c>
      <c r="B131" s="66" t="s">
        <v>253</v>
      </c>
      <c r="C131" s="64" t="s">
        <v>252</v>
      </c>
      <c r="D131" s="63" t="s">
        <v>251</v>
      </c>
      <c r="E131" s="64" t="s">
        <v>250</v>
      </c>
      <c r="F131" s="63" t="s">
        <v>249</v>
      </c>
      <c r="G131" s="64" t="s">
        <v>248</v>
      </c>
      <c r="H131" s="63" t="s">
        <v>247</v>
      </c>
      <c r="I131" s="64" t="s">
        <v>246</v>
      </c>
      <c r="J131" s="63" t="s">
        <v>245</v>
      </c>
      <c r="K131" s="64" t="s">
        <v>244</v>
      </c>
      <c r="L131" s="63" t="s">
        <v>243</v>
      </c>
      <c r="M131" s="62" t="s">
        <v>242</v>
      </c>
    </row>
    <row r="132" spans="1:13" ht="18.75" thickBot="1">
      <c r="A132" s="29" t="s">
        <v>23</v>
      </c>
      <c r="B132" s="28">
        <v>1347919</v>
      </c>
      <c r="C132" s="26">
        <f>SUM(B132*100/B167)</f>
        <v>410.69798477766739</v>
      </c>
      <c r="D132" s="25">
        <v>3934000</v>
      </c>
      <c r="E132" s="26">
        <f>SUM(D132*100/D167)</f>
        <v>497.27157929863722</v>
      </c>
      <c r="F132" s="27">
        <v>5573625</v>
      </c>
      <c r="G132" s="26">
        <f>F132*100/F167</f>
        <v>152.34235987468492</v>
      </c>
      <c r="H132" s="25">
        <v>6705156</v>
      </c>
      <c r="I132" s="26">
        <f>SUM(H132*100/H167)</f>
        <v>151.51693052144338</v>
      </c>
      <c r="J132" s="56">
        <v>9375821</v>
      </c>
      <c r="K132" s="26">
        <f>SUM(J132*100/J167)</f>
        <v>136.60821949583377</v>
      </c>
      <c r="L132" s="25">
        <v>10837282</v>
      </c>
      <c r="M132" s="24">
        <f>SUM(L132*100/L167)</f>
        <v>130.5125358984435</v>
      </c>
    </row>
    <row r="133" spans="1:13" ht="13.5" thickBot="1">
      <c r="A133" s="80"/>
      <c r="B133" s="50"/>
      <c r="C133" s="51"/>
      <c r="D133" s="50"/>
      <c r="E133" s="51"/>
      <c r="F133" s="50"/>
      <c r="G133" s="51"/>
      <c r="H133" s="50"/>
      <c r="I133" s="51"/>
      <c r="J133" s="50"/>
      <c r="K133" s="51" t="s">
        <v>152</v>
      </c>
      <c r="L133" s="50"/>
      <c r="M133" s="49"/>
    </row>
    <row r="134" spans="1:13" ht="21.75" customHeight="1" thickBot="1">
      <c r="A134" s="108">
        <v>2018</v>
      </c>
      <c r="B134" s="109"/>
      <c r="C134" s="109"/>
      <c r="D134" s="109"/>
      <c r="E134" s="109"/>
      <c r="F134" s="109"/>
      <c r="G134" s="109"/>
      <c r="H134" s="109"/>
      <c r="I134" s="109"/>
      <c r="J134" s="109"/>
      <c r="K134" s="109"/>
      <c r="L134" s="109"/>
      <c r="M134" s="110"/>
    </row>
    <row r="135" spans="1:13" ht="21.75" customHeight="1">
      <c r="A135" s="76" t="s">
        <v>44</v>
      </c>
      <c r="B135" s="75" t="s">
        <v>56</v>
      </c>
      <c r="C135" s="74" t="s">
        <v>241</v>
      </c>
      <c r="D135" s="73" t="s">
        <v>54</v>
      </c>
      <c r="E135" s="74" t="s">
        <v>240</v>
      </c>
      <c r="F135" s="73" t="s">
        <v>52</v>
      </c>
      <c r="G135" s="74" t="s">
        <v>239</v>
      </c>
      <c r="H135" s="73" t="s">
        <v>182</v>
      </c>
      <c r="I135" s="74" t="s">
        <v>238</v>
      </c>
      <c r="J135" s="73" t="s">
        <v>48</v>
      </c>
      <c r="K135" s="74" t="s">
        <v>237</v>
      </c>
      <c r="L135" s="73" t="s">
        <v>119</v>
      </c>
      <c r="M135" s="72" t="s">
        <v>236</v>
      </c>
    </row>
    <row r="136" spans="1:13" ht="16.5" customHeight="1">
      <c r="A136" s="39" t="s">
        <v>37</v>
      </c>
      <c r="B136" s="94">
        <f>SUM(B140-L132)</f>
        <v>1141195</v>
      </c>
      <c r="C136" s="37">
        <f>SUM(B136*100/L128)</f>
        <v>78.085901710685405</v>
      </c>
      <c r="D136" s="97">
        <f>SUM(D140-B140)</f>
        <v>2526683</v>
      </c>
      <c r="E136" s="37">
        <f>SUM(D136*100/B136)</f>
        <v>221.40677097253317</v>
      </c>
      <c r="F136" s="100">
        <f>SUM(F140-D140)</f>
        <v>1552697</v>
      </c>
      <c r="G136" s="38">
        <f>SUM(F136*100/D136)</f>
        <v>61.451990613780993</v>
      </c>
      <c r="H136" s="103">
        <f>SUM(H140-F140)</f>
        <v>2686856</v>
      </c>
      <c r="I136" s="37">
        <f>SUM(H136*100/F136)</f>
        <v>173.04445104228321</v>
      </c>
      <c r="J136" s="103">
        <f>SUM(J140-H140)</f>
        <v>2946304</v>
      </c>
      <c r="K136" s="37">
        <f>SUM(J136*100/H136)</f>
        <v>109.65619296307655</v>
      </c>
      <c r="L136" s="103">
        <f>L140-J140</f>
        <v>6277484</v>
      </c>
      <c r="M136" s="36">
        <f>SUM(L136*100/J136)</f>
        <v>213.0630104700669</v>
      </c>
    </row>
    <row r="137" spans="1:13" ht="22.5" customHeight="1">
      <c r="A137" s="71" t="s">
        <v>44</v>
      </c>
      <c r="B137" s="95"/>
      <c r="C137" s="69" t="s">
        <v>235</v>
      </c>
      <c r="D137" s="98"/>
      <c r="E137" s="69" t="s">
        <v>234</v>
      </c>
      <c r="F137" s="101"/>
      <c r="G137" s="70" t="s">
        <v>233</v>
      </c>
      <c r="H137" s="104"/>
      <c r="I137" s="69" t="s">
        <v>232</v>
      </c>
      <c r="J137" s="104"/>
      <c r="K137" s="69" t="s">
        <v>231</v>
      </c>
      <c r="L137" s="104"/>
      <c r="M137" s="68" t="s">
        <v>230</v>
      </c>
    </row>
    <row r="138" spans="1:13" ht="17.25" customHeight="1">
      <c r="A138" s="39" t="s">
        <v>37</v>
      </c>
      <c r="B138" s="96"/>
      <c r="C138" s="37">
        <f>SUM(B136*100/B171)</f>
        <v>222.60487072202554</v>
      </c>
      <c r="D138" s="99"/>
      <c r="E138" s="37">
        <f>SUM(D136*100/D171)</f>
        <v>76.344198110100507</v>
      </c>
      <c r="F138" s="102"/>
      <c r="G138" s="38">
        <f>SUM(F136*100/F171)</f>
        <v>73.087698818035904</v>
      </c>
      <c r="H138" s="105"/>
      <c r="I138" s="37">
        <f>SUM(H136*100/H171)</f>
        <v>189.16778610432877</v>
      </c>
      <c r="J138" s="105"/>
      <c r="K138" s="37">
        <f>SUM(J136*100/J171)</f>
        <v>186.3320035517059</v>
      </c>
      <c r="L138" s="105"/>
      <c r="M138" s="36">
        <f>SUM(L136*100/L171)</f>
        <v>111.58616651524801</v>
      </c>
    </row>
    <row r="139" spans="1:13" ht="23.25" customHeight="1">
      <c r="A139" s="67" t="s">
        <v>36</v>
      </c>
      <c r="B139" s="66" t="s">
        <v>229</v>
      </c>
      <c r="C139" s="78" t="s">
        <v>228</v>
      </c>
      <c r="D139" s="63" t="s">
        <v>227</v>
      </c>
      <c r="E139" s="64" t="s">
        <v>226</v>
      </c>
      <c r="F139" s="63" t="s">
        <v>225</v>
      </c>
      <c r="G139" s="64" t="s">
        <v>224</v>
      </c>
      <c r="H139" s="63" t="s">
        <v>223</v>
      </c>
      <c r="I139" s="64" t="s">
        <v>222</v>
      </c>
      <c r="J139" s="63" t="s">
        <v>221</v>
      </c>
      <c r="K139" s="64" t="s">
        <v>220</v>
      </c>
      <c r="L139" s="63" t="s">
        <v>219</v>
      </c>
      <c r="M139" s="62" t="s">
        <v>218</v>
      </c>
    </row>
    <row r="140" spans="1:13" ht="21.75" customHeight="1" thickBot="1">
      <c r="A140" s="29" t="s">
        <v>23</v>
      </c>
      <c r="B140" s="28">
        <v>11978477</v>
      </c>
      <c r="C140" s="26">
        <f>SUM(B140*100/B175)</f>
        <v>135.86757828237916</v>
      </c>
      <c r="D140" s="25">
        <v>14505160</v>
      </c>
      <c r="E140" s="26">
        <f>SUM(D140*100/D175)</f>
        <v>119.62148402895558</v>
      </c>
      <c r="F140" s="27">
        <v>16057857</v>
      </c>
      <c r="G140" s="26">
        <f>SUM(F140*100/F175)</f>
        <v>112.68424859750439</v>
      </c>
      <c r="H140" s="25">
        <v>18744713</v>
      </c>
      <c r="I140" s="26">
        <f>SUM(H140*100/H175)</f>
        <v>119.61655367850305</v>
      </c>
      <c r="J140" s="25">
        <v>21691017</v>
      </c>
      <c r="K140" s="26">
        <f>SUM(J140*100/J175)</f>
        <v>125.73132319492136</v>
      </c>
      <c r="L140" s="25">
        <v>27968501</v>
      </c>
      <c r="M140" s="24">
        <f>SUM(L140*100/L175)</f>
        <v>122.25297336084267</v>
      </c>
    </row>
    <row r="141" spans="1:13">
      <c r="A141" s="23"/>
      <c r="B141" s="50"/>
      <c r="C141" s="51"/>
      <c r="D141" s="50"/>
      <c r="E141" s="51"/>
      <c r="F141" s="50"/>
      <c r="G141" s="51"/>
      <c r="H141" s="50"/>
      <c r="I141" s="51"/>
      <c r="J141" s="50"/>
      <c r="K141" s="51"/>
      <c r="L141" s="50"/>
      <c r="M141" s="49"/>
    </row>
    <row r="142" spans="1:13">
      <c r="A142" s="79"/>
      <c r="B142" s="59"/>
      <c r="C142" s="60"/>
      <c r="D142" s="59"/>
      <c r="E142" s="60"/>
      <c r="F142" s="59"/>
      <c r="G142" s="60"/>
      <c r="H142" s="59"/>
      <c r="I142" s="60"/>
      <c r="J142" s="59"/>
      <c r="K142" s="60"/>
      <c r="L142" s="59"/>
      <c r="M142" s="58"/>
    </row>
    <row r="143" spans="1:13" ht="16.5" thickBot="1">
      <c r="A143" s="106" t="s">
        <v>1</v>
      </c>
      <c r="B143" s="106"/>
      <c r="C143" s="106"/>
      <c r="D143" s="106"/>
      <c r="E143" s="106"/>
      <c r="F143" s="106"/>
      <c r="G143" s="106"/>
      <c r="H143" s="106"/>
      <c r="I143" s="106"/>
      <c r="J143" s="106"/>
      <c r="K143" s="106"/>
      <c r="L143" s="106"/>
      <c r="M143" s="106"/>
    </row>
    <row r="144" spans="1:13" ht="21.75" customHeight="1" thickBot="1">
      <c r="A144" s="111">
        <v>2017</v>
      </c>
      <c r="B144" s="112"/>
      <c r="C144" s="112"/>
      <c r="D144" s="112"/>
      <c r="E144" s="112"/>
      <c r="F144" s="112"/>
      <c r="G144" s="112"/>
      <c r="H144" s="112"/>
      <c r="I144" s="112"/>
      <c r="J144" s="112"/>
      <c r="K144" s="112"/>
      <c r="L144" s="112"/>
      <c r="M144" s="113"/>
    </row>
    <row r="145" spans="1:13" ht="21.75" customHeight="1">
      <c r="A145" s="76" t="s">
        <v>44</v>
      </c>
      <c r="B145" s="77" t="s">
        <v>85</v>
      </c>
      <c r="C145" s="74" t="s">
        <v>208</v>
      </c>
      <c r="D145" s="73" t="s">
        <v>83</v>
      </c>
      <c r="E145" s="74" t="s">
        <v>207</v>
      </c>
      <c r="F145" s="73" t="s">
        <v>81</v>
      </c>
      <c r="G145" s="74" t="s">
        <v>206</v>
      </c>
      <c r="H145" s="73" t="s">
        <v>79</v>
      </c>
      <c r="I145" s="74" t="s">
        <v>205</v>
      </c>
      <c r="J145" s="73" t="s">
        <v>77</v>
      </c>
      <c r="K145" s="74" t="s">
        <v>204</v>
      </c>
      <c r="L145" s="73" t="s">
        <v>75</v>
      </c>
      <c r="M145" s="72" t="s">
        <v>203</v>
      </c>
    </row>
    <row r="146" spans="1:13" ht="18" customHeight="1">
      <c r="A146" s="39" t="s">
        <v>37</v>
      </c>
      <c r="B146" s="94">
        <v>4064921</v>
      </c>
      <c r="C146" s="37">
        <f>SUM(B146*100/L189)</f>
        <v>67.976972666538458</v>
      </c>
      <c r="D146" s="97">
        <f>SUM(D150-B150)</f>
        <v>5821139</v>
      </c>
      <c r="E146" s="37">
        <f>SUM(D146*100/B146)</f>
        <v>143.20423447343748</v>
      </c>
      <c r="F146" s="100">
        <f>SUM(F150-D150)</f>
        <v>6768344</v>
      </c>
      <c r="G146" s="38">
        <f>SUM(F146*100/D146)</f>
        <v>116.27181553300824</v>
      </c>
      <c r="H146" s="103">
        <f>SUM(H150-F150)</f>
        <v>11428342</v>
      </c>
      <c r="I146" s="37">
        <f>SUM(H146*100/F146)</f>
        <v>168.84989888220812</v>
      </c>
      <c r="J146" s="103">
        <f>SUM(J150-H150)</f>
        <v>9591403</v>
      </c>
      <c r="K146" s="37">
        <f>SUM(J146*100/H146)</f>
        <v>83.926461073706051</v>
      </c>
      <c r="L146" s="103">
        <f>SUM(L150-J150)</f>
        <v>10929127</v>
      </c>
      <c r="M146" s="36">
        <f>SUM(L146*100/J146)</f>
        <v>113.94711493198649</v>
      </c>
    </row>
    <row r="147" spans="1:13" ht="20.25" customHeight="1">
      <c r="A147" s="71" t="s">
        <v>44</v>
      </c>
      <c r="B147" s="95"/>
      <c r="C147" s="69" t="s">
        <v>196</v>
      </c>
      <c r="D147" s="98"/>
      <c r="E147" s="69" t="s">
        <v>202</v>
      </c>
      <c r="F147" s="101"/>
      <c r="G147" s="70" t="s">
        <v>201</v>
      </c>
      <c r="H147" s="104"/>
      <c r="I147" s="69" t="s">
        <v>200</v>
      </c>
      <c r="J147" s="104"/>
      <c r="K147" s="69" t="s">
        <v>199</v>
      </c>
      <c r="L147" s="104"/>
      <c r="M147" s="68" t="s">
        <v>198</v>
      </c>
    </row>
    <row r="148" spans="1:13" ht="18">
      <c r="A148" s="39" t="s">
        <v>37</v>
      </c>
      <c r="B148" s="96"/>
      <c r="C148" s="37">
        <f>SUM(B146*100/B185)</f>
        <v>117.12414161318662</v>
      </c>
      <c r="D148" s="99"/>
      <c r="E148" s="37">
        <f>SUM(D146*100/D181)</f>
        <v>113.69254449791809</v>
      </c>
      <c r="F148" s="102"/>
      <c r="G148" s="38">
        <f>SUM(F146*100/F181)</f>
        <v>80.307697637901413</v>
      </c>
      <c r="H148" s="105"/>
      <c r="I148" s="37">
        <f>SUM(H146*100/H181)</f>
        <v>115.13354305521106</v>
      </c>
      <c r="J148" s="105"/>
      <c r="K148" s="37">
        <f>SUM(J146*100/J181)</f>
        <v>290.17295590349033</v>
      </c>
      <c r="L148" s="105"/>
      <c r="M148" s="36">
        <f>SUM(L146*100/L181)</f>
        <v>104.24200613121674</v>
      </c>
    </row>
    <row r="149" spans="1:13" ht="22.5">
      <c r="A149" s="67" t="s">
        <v>36</v>
      </c>
      <c r="B149" s="66" t="s">
        <v>197</v>
      </c>
      <c r="C149" s="64" t="s">
        <v>196</v>
      </c>
      <c r="D149" s="63" t="s">
        <v>195</v>
      </c>
      <c r="E149" s="64" t="s">
        <v>217</v>
      </c>
      <c r="F149" s="63" t="s">
        <v>193</v>
      </c>
      <c r="G149" s="64" t="s">
        <v>216</v>
      </c>
      <c r="H149" s="63" t="s">
        <v>191</v>
      </c>
      <c r="I149" s="64" t="s">
        <v>215</v>
      </c>
      <c r="J149" s="63" t="s">
        <v>214</v>
      </c>
      <c r="K149" s="64" t="s">
        <v>213</v>
      </c>
      <c r="L149" s="63" t="s">
        <v>187</v>
      </c>
      <c r="M149" s="62" t="s">
        <v>212</v>
      </c>
    </row>
    <row r="150" spans="1:13" ht="18.75" thickBot="1">
      <c r="A150" s="29" t="s">
        <v>23</v>
      </c>
      <c r="B150" s="28">
        <v>4064921</v>
      </c>
      <c r="C150" s="26">
        <f>SUM(B150*100/B185)</f>
        <v>117.12414161318662</v>
      </c>
      <c r="D150" s="25">
        <v>9886060</v>
      </c>
      <c r="E150" s="26">
        <f>SUM(D150*100/D185)</f>
        <v>115.07889945848291</v>
      </c>
      <c r="F150" s="27">
        <v>16654404</v>
      </c>
      <c r="G150" s="26">
        <f>SUM(F150*100/F185)</f>
        <v>97.859471472957907</v>
      </c>
      <c r="H150" s="25">
        <v>28082746</v>
      </c>
      <c r="I150" s="26">
        <f>SUM(H150*100/H185)</f>
        <v>104.22303240366176</v>
      </c>
      <c r="J150" s="56">
        <v>37674149</v>
      </c>
      <c r="K150" s="26">
        <f>SUM(J150*100/J185)</f>
        <v>124.54155029716269</v>
      </c>
      <c r="L150" s="25">
        <v>48603276</v>
      </c>
      <c r="M150" s="24">
        <f>SUM(L150*100/L185)</f>
        <v>119.31680561636921</v>
      </c>
    </row>
    <row r="151" spans="1:13" ht="13.5" thickBot="1">
      <c r="A151" s="52"/>
      <c r="B151" s="50"/>
      <c r="C151" s="51"/>
      <c r="D151" s="50"/>
      <c r="E151" s="51"/>
      <c r="F151" s="50"/>
      <c r="G151" s="51"/>
      <c r="H151" s="50"/>
      <c r="I151" s="51"/>
      <c r="J151" s="50"/>
      <c r="K151" s="51" t="s">
        <v>152</v>
      </c>
      <c r="L151" s="50"/>
      <c r="M151" s="49"/>
    </row>
    <row r="152" spans="1:13" ht="21.75" customHeight="1" thickBot="1">
      <c r="A152" s="108">
        <v>2017</v>
      </c>
      <c r="B152" s="109"/>
      <c r="C152" s="109"/>
      <c r="D152" s="109"/>
      <c r="E152" s="109"/>
      <c r="F152" s="109"/>
      <c r="G152" s="109"/>
      <c r="H152" s="109"/>
      <c r="I152" s="109"/>
      <c r="J152" s="109"/>
      <c r="K152" s="109"/>
      <c r="L152" s="109"/>
      <c r="M152" s="110"/>
    </row>
    <row r="153" spans="1:13" ht="21.75" customHeight="1">
      <c r="A153" s="76" t="s">
        <v>44</v>
      </c>
      <c r="B153" s="75" t="s">
        <v>56</v>
      </c>
      <c r="C153" s="74" t="s">
        <v>185</v>
      </c>
      <c r="D153" s="73" t="s">
        <v>54</v>
      </c>
      <c r="E153" s="74" t="s">
        <v>184</v>
      </c>
      <c r="F153" s="73" t="s">
        <v>52</v>
      </c>
      <c r="G153" s="74" t="s">
        <v>183</v>
      </c>
      <c r="H153" s="73" t="s">
        <v>182</v>
      </c>
      <c r="I153" s="74" t="s">
        <v>181</v>
      </c>
      <c r="J153" s="73" t="s">
        <v>48</v>
      </c>
      <c r="K153" s="74" t="s">
        <v>180</v>
      </c>
      <c r="L153" s="73" t="s">
        <v>179</v>
      </c>
      <c r="M153" s="72" t="s">
        <v>178</v>
      </c>
    </row>
    <row r="154" spans="1:13" ht="16.5" customHeight="1">
      <c r="A154" s="39" t="s">
        <v>37</v>
      </c>
      <c r="B154" s="94">
        <f>SUM(B158-L150)</f>
        <v>8409985</v>
      </c>
      <c r="C154" s="37">
        <f>SUM(B154*100/L146)</f>
        <v>76.95019922451263</v>
      </c>
      <c r="D154" s="97">
        <f>SUM(D158-B158)</f>
        <v>6852508</v>
      </c>
      <c r="E154" s="37">
        <f>SUM(D154*100/B154)</f>
        <v>81.480620952356034</v>
      </c>
      <c r="F154" s="100">
        <f>SUM(F158-D158)</f>
        <v>11629397</v>
      </c>
      <c r="G154" s="38">
        <f>SUM(F154*100/D154)</f>
        <v>169.71008279012588</v>
      </c>
      <c r="H154" s="103">
        <f>SUM(H158-F158)</f>
        <v>8185554</v>
      </c>
      <c r="I154" s="37">
        <f>SUM(H154*100/F154)</f>
        <v>70.386744901734801</v>
      </c>
      <c r="J154" s="103">
        <f>SUM(J158-H158)</f>
        <v>7195713</v>
      </c>
      <c r="K154" s="37">
        <f>SUM(J154*100/H154)</f>
        <v>87.907464784912548</v>
      </c>
      <c r="L154" s="103">
        <f>SUM(L158-J158)</f>
        <v>12861816</v>
      </c>
      <c r="M154" s="36">
        <f>SUM(L154*100/J154)</f>
        <v>178.7427597515354</v>
      </c>
    </row>
    <row r="155" spans="1:13" ht="22.5" customHeight="1">
      <c r="A155" s="71" t="s">
        <v>44</v>
      </c>
      <c r="B155" s="95"/>
      <c r="C155" s="69" t="s">
        <v>177</v>
      </c>
      <c r="D155" s="98"/>
      <c r="E155" s="69" t="s">
        <v>176</v>
      </c>
      <c r="F155" s="101"/>
      <c r="G155" s="70" t="s">
        <v>175</v>
      </c>
      <c r="H155" s="104"/>
      <c r="I155" s="69" t="s">
        <v>174</v>
      </c>
      <c r="J155" s="104"/>
      <c r="K155" s="69" t="s">
        <v>173</v>
      </c>
      <c r="L155" s="104"/>
      <c r="M155" s="68" t="s">
        <v>172</v>
      </c>
    </row>
    <row r="156" spans="1:13" ht="17.25" customHeight="1">
      <c r="A156" s="39" t="s">
        <v>37</v>
      </c>
      <c r="B156" s="96"/>
      <c r="C156" s="37">
        <f>SUM(B154*100/B189)</f>
        <v>79.941987298611892</v>
      </c>
      <c r="D156" s="99"/>
      <c r="E156" s="37">
        <f>SUM(D154*100/D189)</f>
        <v>81.090479592381328</v>
      </c>
      <c r="F156" s="102"/>
      <c r="G156" s="38">
        <f>SUM(F154*100/F189)</f>
        <v>108.88572295582671</v>
      </c>
      <c r="H156" s="105"/>
      <c r="I156" s="37">
        <f>SUM(H154*100/H189)</f>
        <v>134.00573410772546</v>
      </c>
      <c r="J156" s="105"/>
      <c r="K156" s="37">
        <f>SUM(J154*100/J189)</f>
        <v>52.014379846182806</v>
      </c>
      <c r="L156" s="105"/>
      <c r="M156" s="36">
        <f>SUM(L154*100/L189)</f>
        <v>215.08593024908652</v>
      </c>
    </row>
    <row r="157" spans="1:13" ht="23.25" customHeight="1">
      <c r="A157" s="67" t="s">
        <v>36</v>
      </c>
      <c r="B157" s="66" t="s">
        <v>171</v>
      </c>
      <c r="C157" s="78" t="s">
        <v>211</v>
      </c>
      <c r="D157" s="63" t="s">
        <v>169</v>
      </c>
      <c r="E157" s="64" t="s">
        <v>168</v>
      </c>
      <c r="F157" s="63" t="s">
        <v>167</v>
      </c>
      <c r="G157" s="64" t="s">
        <v>166</v>
      </c>
      <c r="H157" s="63" t="s">
        <v>165</v>
      </c>
      <c r="I157" s="64" t="s">
        <v>164</v>
      </c>
      <c r="J157" s="63" t="s">
        <v>210</v>
      </c>
      <c r="K157" s="64" t="s">
        <v>162</v>
      </c>
      <c r="L157" s="63" t="s">
        <v>161</v>
      </c>
      <c r="M157" s="62" t="s">
        <v>209</v>
      </c>
    </row>
    <row r="158" spans="1:13" ht="21.75" customHeight="1" thickBot="1">
      <c r="A158" s="29" t="s">
        <v>23</v>
      </c>
      <c r="B158" s="28">
        <v>57013261</v>
      </c>
      <c r="C158" s="26">
        <f>SUM(B158*100/B193)</f>
        <v>111.23506904354667</v>
      </c>
      <c r="D158" s="25">
        <v>63865769</v>
      </c>
      <c r="E158" s="26">
        <f>SUM(D158*100/D193)</f>
        <v>106.96851853827609</v>
      </c>
      <c r="F158" s="27">
        <v>75495166</v>
      </c>
      <c r="G158" s="26">
        <f>SUM(F158*100/F193)</f>
        <v>107.25943684195497</v>
      </c>
      <c r="H158" s="25">
        <v>83680720</v>
      </c>
      <c r="I158" s="26">
        <f>SUM(H158*100/H193)</f>
        <v>109.39524078060519</v>
      </c>
      <c r="J158" s="25">
        <v>90876433</v>
      </c>
      <c r="K158" s="26">
        <f>SUM(J158*100/J193)</f>
        <v>100.60714054216734</v>
      </c>
      <c r="L158" s="25">
        <v>103738249</v>
      </c>
      <c r="M158" s="24">
        <f>SUM(L158*100/L193)</f>
        <v>107.71524111763873</v>
      </c>
    </row>
    <row r="159" spans="1:13">
      <c r="A159" s="23" t="s">
        <v>159</v>
      </c>
      <c r="B159" s="50"/>
      <c r="C159" s="51"/>
      <c r="D159" s="50"/>
      <c r="E159" s="51"/>
      <c r="F159" s="50"/>
      <c r="G159" s="51"/>
      <c r="H159" s="50"/>
      <c r="I159" s="51"/>
      <c r="J159" s="50"/>
      <c r="K159" s="51"/>
      <c r="L159" s="50"/>
      <c r="M159" s="49"/>
    </row>
    <row r="160" spans="1:13" ht="21.75" customHeight="1" thickBot="1">
      <c r="A160" s="114" t="s">
        <v>19</v>
      </c>
      <c r="B160" s="114"/>
      <c r="C160" s="114"/>
      <c r="D160" s="114"/>
      <c r="E160" s="114"/>
      <c r="F160" s="114"/>
      <c r="G160" s="114"/>
      <c r="H160" s="114"/>
      <c r="I160" s="114"/>
      <c r="J160" s="114"/>
      <c r="K160" s="114"/>
      <c r="L160" s="114"/>
      <c r="M160" s="114"/>
    </row>
    <row r="161" spans="1:18" ht="21.75" customHeight="1" thickBot="1">
      <c r="A161" s="108">
        <v>2017</v>
      </c>
      <c r="B161" s="109"/>
      <c r="C161" s="109"/>
      <c r="D161" s="109"/>
      <c r="E161" s="109"/>
      <c r="F161" s="109"/>
      <c r="G161" s="109"/>
      <c r="H161" s="109"/>
      <c r="I161" s="109"/>
      <c r="J161" s="109"/>
      <c r="K161" s="109"/>
      <c r="L161" s="109"/>
      <c r="M161" s="110"/>
    </row>
    <row r="162" spans="1:18" ht="22.5" customHeight="1">
      <c r="A162" s="76" t="s">
        <v>44</v>
      </c>
      <c r="B162" s="77" t="s">
        <v>85</v>
      </c>
      <c r="C162" s="74" t="s">
        <v>208</v>
      </c>
      <c r="D162" s="73" t="s">
        <v>83</v>
      </c>
      <c r="E162" s="74" t="s">
        <v>207</v>
      </c>
      <c r="F162" s="73" t="s">
        <v>81</v>
      </c>
      <c r="G162" s="74" t="s">
        <v>206</v>
      </c>
      <c r="H162" s="73" t="s">
        <v>79</v>
      </c>
      <c r="I162" s="74" t="s">
        <v>205</v>
      </c>
      <c r="J162" s="73" t="s">
        <v>77</v>
      </c>
      <c r="K162" s="74" t="s">
        <v>204</v>
      </c>
      <c r="L162" s="73" t="s">
        <v>75</v>
      </c>
      <c r="M162" s="72" t="s">
        <v>203</v>
      </c>
    </row>
    <row r="163" spans="1:18" ht="18.75" customHeight="1">
      <c r="A163" s="39" t="s">
        <v>37</v>
      </c>
      <c r="B163" s="94">
        <v>328202</v>
      </c>
      <c r="C163" s="37">
        <f>SUM(B163*100/L206)</f>
        <v>16.270870164006595</v>
      </c>
      <c r="D163" s="97">
        <f>SUM(D167-B167)</f>
        <v>462915</v>
      </c>
      <c r="E163" s="37">
        <f>SUM(D163*100/B163)</f>
        <v>141.04575840488479</v>
      </c>
      <c r="F163" s="100">
        <f>SUM(F167-D167)</f>
        <v>2867501</v>
      </c>
      <c r="G163" s="53">
        <f>SUM(F163*100/D163)</f>
        <v>619.4443904388495</v>
      </c>
      <c r="H163" s="97">
        <f>SUM(H167-F167)</f>
        <v>766733</v>
      </c>
      <c r="I163" s="37">
        <f>SUM(H163*100/F163)</f>
        <v>26.738717789461973</v>
      </c>
      <c r="J163" s="97">
        <f>SUM(J167-H167)</f>
        <v>2437941</v>
      </c>
      <c r="K163" s="37">
        <f>SUM(J163*100/H163)</f>
        <v>317.96479348091185</v>
      </c>
      <c r="L163" s="97">
        <f>SUM(L167-J167)</f>
        <v>1440341</v>
      </c>
      <c r="M163" s="36">
        <f>SUM(L163*100/J163)</f>
        <v>59.080223844629543</v>
      </c>
    </row>
    <row r="164" spans="1:18" ht="21.75" customHeight="1">
      <c r="A164" s="71" t="s">
        <v>44</v>
      </c>
      <c r="B164" s="95"/>
      <c r="C164" s="69" t="s">
        <v>196</v>
      </c>
      <c r="D164" s="98"/>
      <c r="E164" s="69" t="s">
        <v>202</v>
      </c>
      <c r="F164" s="101"/>
      <c r="G164" s="70" t="s">
        <v>201</v>
      </c>
      <c r="H164" s="98"/>
      <c r="I164" s="69" t="s">
        <v>200</v>
      </c>
      <c r="J164" s="98"/>
      <c r="K164" s="69" t="s">
        <v>199</v>
      </c>
      <c r="L164" s="98"/>
      <c r="M164" s="68" t="s">
        <v>198</v>
      </c>
    </row>
    <row r="165" spans="1:18" ht="18.75" customHeight="1">
      <c r="A165" s="39" t="s">
        <v>37</v>
      </c>
      <c r="B165" s="96"/>
      <c r="C165" s="37">
        <f>SUM(B163*100/B202)</f>
        <v>13.440898085687046</v>
      </c>
      <c r="D165" s="99"/>
      <c r="E165" s="37">
        <f>SUM(D163*100/D198)</f>
        <v>16.588706929081546</v>
      </c>
      <c r="F165" s="102"/>
      <c r="G165" s="38">
        <f>SUM(F163*100/F198)</f>
        <v>86.728974393562794</v>
      </c>
      <c r="H165" s="99"/>
      <c r="I165" s="37">
        <f>SUM(H163*100/H198)</f>
        <v>41.593639978517842</v>
      </c>
      <c r="J165" s="99"/>
      <c r="K165" s="37">
        <f>SUM(J163*100/J198)</f>
        <v>166.80334654747031</v>
      </c>
      <c r="L165" s="99"/>
      <c r="M165" s="36">
        <f>SUM(L163*100/L198)</f>
        <v>76.184534498398648</v>
      </c>
    </row>
    <row r="166" spans="1:18" ht="21.75" customHeight="1">
      <c r="A166" s="67" t="s">
        <v>36</v>
      </c>
      <c r="B166" s="66" t="s">
        <v>197</v>
      </c>
      <c r="C166" s="64" t="s">
        <v>196</v>
      </c>
      <c r="D166" s="63" t="s">
        <v>195</v>
      </c>
      <c r="E166" s="64" t="s">
        <v>194</v>
      </c>
      <c r="F166" s="63" t="s">
        <v>193</v>
      </c>
      <c r="G166" s="64" t="s">
        <v>192</v>
      </c>
      <c r="H166" s="63" t="s">
        <v>191</v>
      </c>
      <c r="I166" s="64" t="s">
        <v>190</v>
      </c>
      <c r="J166" s="63" t="s">
        <v>189</v>
      </c>
      <c r="K166" s="64" t="s">
        <v>188</v>
      </c>
      <c r="L166" s="63" t="s">
        <v>187</v>
      </c>
      <c r="M166" s="62" t="s">
        <v>186</v>
      </c>
    </row>
    <row r="167" spans="1:18" ht="21.75" customHeight="1" thickBot="1">
      <c r="A167" s="29" t="s">
        <v>23</v>
      </c>
      <c r="B167" s="28">
        <v>328202</v>
      </c>
      <c r="C167" s="26">
        <f>SUM(B167*100/B202)</f>
        <v>13.440898085687046</v>
      </c>
      <c r="D167" s="25">
        <v>791117</v>
      </c>
      <c r="E167" s="26">
        <f>SUM(D167*100/D202)</f>
        <v>15.119700311083395</v>
      </c>
      <c r="F167" s="27">
        <v>3658618</v>
      </c>
      <c r="G167" s="26">
        <f>SUM(F167*100/F202)</f>
        <v>42.847798776315237</v>
      </c>
      <c r="H167" s="25">
        <v>4425351</v>
      </c>
      <c r="I167" s="26">
        <f>SUM(H167*100/H210)</f>
        <v>20.15221112559729</v>
      </c>
      <c r="J167" s="25">
        <v>6863292</v>
      </c>
      <c r="K167" s="26">
        <f>SUM(J167*100/J202)</f>
        <v>57.949407751515949</v>
      </c>
      <c r="L167" s="25">
        <v>8303633</v>
      </c>
      <c r="M167" s="24">
        <f>SUM(L167*100/L202)</f>
        <v>60.459584505469124</v>
      </c>
      <c r="R167" s="2">
        <f>SUM(H175+J171)</f>
        <v>17251880</v>
      </c>
    </row>
    <row r="168" spans="1:18" ht="21.75" customHeight="1" thickBot="1">
      <c r="A168" s="52"/>
      <c r="B168" s="50"/>
      <c r="C168" s="51"/>
      <c r="D168" s="50"/>
      <c r="E168" s="51"/>
      <c r="F168" s="50"/>
      <c r="G168" s="51"/>
      <c r="H168" s="50"/>
      <c r="I168" s="51"/>
      <c r="J168" s="50"/>
      <c r="K168" s="51"/>
      <c r="L168" s="50"/>
      <c r="M168" s="49"/>
    </row>
    <row r="169" spans="1:18" ht="19.5" thickBot="1">
      <c r="A169" s="108">
        <v>2017</v>
      </c>
      <c r="B169" s="109"/>
      <c r="C169" s="109"/>
      <c r="D169" s="109"/>
      <c r="E169" s="109"/>
      <c r="F169" s="109"/>
      <c r="G169" s="109"/>
      <c r="H169" s="109"/>
      <c r="I169" s="109"/>
      <c r="J169" s="109"/>
      <c r="K169" s="109"/>
      <c r="L169" s="109"/>
      <c r="M169" s="110"/>
    </row>
    <row r="170" spans="1:18" ht="21.75" customHeight="1">
      <c r="A170" s="76" t="s">
        <v>44</v>
      </c>
      <c r="B170" s="75" t="s">
        <v>56</v>
      </c>
      <c r="C170" s="74" t="s">
        <v>185</v>
      </c>
      <c r="D170" s="73" t="s">
        <v>54</v>
      </c>
      <c r="E170" s="74" t="s">
        <v>184</v>
      </c>
      <c r="F170" s="73" t="s">
        <v>52</v>
      </c>
      <c r="G170" s="74" t="s">
        <v>183</v>
      </c>
      <c r="H170" s="73" t="s">
        <v>182</v>
      </c>
      <c r="I170" s="74" t="s">
        <v>181</v>
      </c>
      <c r="J170" s="73" t="s">
        <v>48</v>
      </c>
      <c r="K170" s="74" t="s">
        <v>180</v>
      </c>
      <c r="L170" s="73" t="s">
        <v>179</v>
      </c>
      <c r="M170" s="72" t="s">
        <v>178</v>
      </c>
    </row>
    <row r="171" spans="1:18" ht="18" customHeight="1">
      <c r="A171" s="39" t="s">
        <v>37</v>
      </c>
      <c r="B171" s="94">
        <f>SUM(B175-L167)</f>
        <v>512655</v>
      </c>
      <c r="C171" s="37">
        <f>SUM(B171*100/L163)</f>
        <v>35.592613138138816</v>
      </c>
      <c r="D171" s="97">
        <f>SUM(D175-B175)</f>
        <v>3309594</v>
      </c>
      <c r="E171" s="37">
        <f>SUM(D171*100/B171)</f>
        <v>645.57919068379317</v>
      </c>
      <c r="F171" s="100">
        <f>SUM(F175-D175)</f>
        <v>2124430</v>
      </c>
      <c r="G171" s="38">
        <f>SUM(F171*100/D171)</f>
        <v>64.190048688751546</v>
      </c>
      <c r="H171" s="103">
        <f>SUM(H175-F175)</f>
        <v>1420356</v>
      </c>
      <c r="I171" s="37">
        <f>SUM(H171*100/F171)</f>
        <v>66.858216086197245</v>
      </c>
      <c r="J171" s="103">
        <f>SUM(J175-H175)</f>
        <v>1581212</v>
      </c>
      <c r="K171" s="37">
        <f>SUM(J171*100/H171)</f>
        <v>111.32504808653606</v>
      </c>
      <c r="L171" s="103">
        <f>SUM(L175-J175)</f>
        <v>5625683</v>
      </c>
      <c r="M171" s="36">
        <f>SUM(L171*100/J171)</f>
        <v>355.78296901364268</v>
      </c>
    </row>
    <row r="172" spans="1:18" ht="21.75" customHeight="1">
      <c r="A172" s="71" t="s">
        <v>44</v>
      </c>
      <c r="B172" s="95"/>
      <c r="C172" s="69" t="s">
        <v>177</v>
      </c>
      <c r="D172" s="98"/>
      <c r="E172" s="69" t="s">
        <v>176</v>
      </c>
      <c r="F172" s="101"/>
      <c r="G172" s="70" t="s">
        <v>175</v>
      </c>
      <c r="H172" s="104"/>
      <c r="I172" s="69" t="s">
        <v>174</v>
      </c>
      <c r="J172" s="104"/>
      <c r="K172" s="69" t="s">
        <v>173</v>
      </c>
      <c r="L172" s="104"/>
      <c r="M172" s="68" t="s">
        <v>172</v>
      </c>
    </row>
    <row r="173" spans="1:18" ht="18" customHeight="1">
      <c r="A173" s="39" t="s">
        <v>37</v>
      </c>
      <c r="B173" s="96"/>
      <c r="C173" s="37">
        <f>SUM(B171*100/B206)</f>
        <v>28.819283800139527</v>
      </c>
      <c r="D173" s="99"/>
      <c r="E173" s="37">
        <f>SUM(D171*100/D206)</f>
        <v>119.46060709314884</v>
      </c>
      <c r="F173" s="102"/>
      <c r="G173" s="38">
        <f>SUM(F171*100/F206)</f>
        <v>101.57247694403313</v>
      </c>
      <c r="H173" s="105"/>
      <c r="I173" s="37">
        <f>SUM(H171*100/J193)</f>
        <v>1.5724423923187065</v>
      </c>
      <c r="J173" s="105"/>
      <c r="K173" s="37">
        <f>SUM(J171*100/J206)</f>
        <v>71.021881778120743</v>
      </c>
      <c r="L173" s="105"/>
      <c r="M173" s="36">
        <f>SUM(L171*100/L206)</f>
        <v>278.89762303964972</v>
      </c>
    </row>
    <row r="174" spans="1:18" ht="21.75" customHeight="1">
      <c r="A174" s="67" t="s">
        <v>36</v>
      </c>
      <c r="B174" s="66" t="s">
        <v>171</v>
      </c>
      <c r="C174" s="65" t="s">
        <v>170</v>
      </c>
      <c r="D174" s="63" t="s">
        <v>169</v>
      </c>
      <c r="E174" s="64" t="s">
        <v>168</v>
      </c>
      <c r="F174" s="63" t="s">
        <v>167</v>
      </c>
      <c r="G174" s="64" t="s">
        <v>166</v>
      </c>
      <c r="H174" s="63" t="s">
        <v>165</v>
      </c>
      <c r="I174" s="64" t="s">
        <v>164</v>
      </c>
      <c r="J174" s="63" t="s">
        <v>163</v>
      </c>
      <c r="K174" s="64" t="s">
        <v>162</v>
      </c>
      <c r="L174" s="63" t="s">
        <v>161</v>
      </c>
      <c r="M174" s="62" t="s">
        <v>160</v>
      </c>
    </row>
    <row r="175" spans="1:18" ht="18" customHeight="1" thickBot="1">
      <c r="A175" s="29" t="s">
        <v>23</v>
      </c>
      <c r="B175" s="28">
        <v>8816288</v>
      </c>
      <c r="C175" s="26">
        <f>SUM(B175*100/B210)</f>
        <v>56.831432686121211</v>
      </c>
      <c r="D175" s="25">
        <v>12125882</v>
      </c>
      <c r="E175" s="26">
        <f>SUM(D175*100/D210)</f>
        <v>66.321459182562279</v>
      </c>
      <c r="F175" s="27">
        <v>14250312</v>
      </c>
      <c r="G175" s="26">
        <f>SUM(F175*100/F210)</f>
        <v>69.940051154751217</v>
      </c>
      <c r="H175" s="25">
        <v>15670668</v>
      </c>
      <c r="I175" s="26">
        <f>SUM(H175*100/H210)</f>
        <v>71.361256997499495</v>
      </c>
      <c r="J175" s="25">
        <v>17251880</v>
      </c>
      <c r="K175" s="26">
        <f>SUM(J175*100/J210)</f>
        <v>71.330016786982128</v>
      </c>
      <c r="L175" s="25">
        <v>22877563</v>
      </c>
      <c r="M175" s="24">
        <f>SUM(L175*100/L210)</f>
        <v>87.308555695873892</v>
      </c>
    </row>
    <row r="176" spans="1:18" ht="18" customHeight="1">
      <c r="A176" s="23" t="s">
        <v>159</v>
      </c>
      <c r="B176" s="50"/>
      <c r="C176" s="51"/>
      <c r="D176" s="50"/>
      <c r="E176" s="51"/>
      <c r="F176" s="50"/>
      <c r="G176" s="51"/>
      <c r="H176" s="50"/>
      <c r="I176" s="51"/>
      <c r="J176" s="50"/>
      <c r="K176" s="51"/>
      <c r="L176" s="50"/>
      <c r="M176" s="49"/>
    </row>
    <row r="177" spans="1:13" ht="18" customHeight="1">
      <c r="A177" s="61"/>
      <c r="B177" s="59"/>
      <c r="C177" s="60"/>
      <c r="D177" s="59"/>
      <c r="E177" s="60"/>
      <c r="F177" s="59"/>
      <c r="G177" s="60"/>
      <c r="H177" s="59"/>
      <c r="I177" s="60"/>
      <c r="J177" s="59"/>
      <c r="K177" s="60"/>
      <c r="L177" s="59"/>
      <c r="M177" s="58"/>
    </row>
    <row r="178" spans="1:13" ht="21.75" customHeight="1" thickBot="1">
      <c r="A178" s="106" t="s">
        <v>1</v>
      </c>
      <c r="B178" s="106"/>
      <c r="C178" s="106"/>
      <c r="D178" s="106"/>
      <c r="E178" s="106"/>
      <c r="F178" s="106"/>
      <c r="G178" s="106"/>
      <c r="H178" s="106"/>
      <c r="I178" s="106"/>
      <c r="J178" s="106"/>
      <c r="K178" s="106"/>
      <c r="L178" s="106"/>
      <c r="M178" s="106"/>
    </row>
    <row r="179" spans="1:13" ht="21.75" customHeight="1" thickBot="1">
      <c r="A179" s="111">
        <v>2016</v>
      </c>
      <c r="B179" s="112"/>
      <c r="C179" s="112"/>
      <c r="D179" s="112"/>
      <c r="E179" s="112"/>
      <c r="F179" s="112"/>
      <c r="G179" s="112"/>
      <c r="H179" s="112"/>
      <c r="I179" s="112"/>
      <c r="J179" s="112"/>
      <c r="K179" s="112"/>
      <c r="L179" s="112"/>
      <c r="M179" s="113"/>
    </row>
    <row r="180" spans="1:13" ht="21.75" customHeight="1">
      <c r="A180" s="76" t="s">
        <v>44</v>
      </c>
      <c r="B180" s="77" t="s">
        <v>85</v>
      </c>
      <c r="C180" s="74" t="s">
        <v>147</v>
      </c>
      <c r="D180" s="73" t="s">
        <v>83</v>
      </c>
      <c r="E180" s="74" t="s">
        <v>146</v>
      </c>
      <c r="F180" s="73" t="s">
        <v>81</v>
      </c>
      <c r="G180" s="74" t="s">
        <v>145</v>
      </c>
      <c r="H180" s="73" t="s">
        <v>79</v>
      </c>
      <c r="I180" s="74" t="s">
        <v>144</v>
      </c>
      <c r="J180" s="73" t="s">
        <v>77</v>
      </c>
      <c r="K180" s="74" t="s">
        <v>143</v>
      </c>
      <c r="L180" s="73" t="s">
        <v>75</v>
      </c>
      <c r="M180" s="72" t="s">
        <v>142</v>
      </c>
    </row>
    <row r="181" spans="1:13" ht="18" customHeight="1">
      <c r="A181" s="39" t="s">
        <v>37</v>
      </c>
      <c r="B181" s="94">
        <f>SUM(B185)</f>
        <v>3470609</v>
      </c>
      <c r="C181" s="37">
        <f>SUM(B181*100/L226)</f>
        <v>41.967702873400455</v>
      </c>
      <c r="D181" s="97">
        <f>SUM(D185-B185)</f>
        <v>5120071</v>
      </c>
      <c r="E181" s="37">
        <f>SUM(D181*100/B181)</f>
        <v>147.52658683245505</v>
      </c>
      <c r="F181" s="100">
        <f>SUM(F185-D185)</f>
        <v>8428014</v>
      </c>
      <c r="G181" s="38">
        <f>SUM(F181*100/D181)</f>
        <v>164.60736579629463</v>
      </c>
      <c r="H181" s="103">
        <f>SUM(H185-F185)</f>
        <v>9926162</v>
      </c>
      <c r="I181" s="37">
        <f>SUM(H181*100/F181)</f>
        <v>117.77581290206685</v>
      </c>
      <c r="J181" s="103">
        <f>SUM(J185-H185)</f>
        <v>3305409</v>
      </c>
      <c r="K181" s="37">
        <f>SUM(J181*100/H181)</f>
        <v>33.299970320855131</v>
      </c>
      <c r="L181" s="103">
        <f>SUM(L185-J185)</f>
        <v>10484379</v>
      </c>
      <c r="M181" s="36">
        <f>SUM(L181*100/J181)</f>
        <v>317.18855367066527</v>
      </c>
    </row>
    <row r="182" spans="1:13" ht="20.25" customHeight="1">
      <c r="A182" s="71" t="s">
        <v>44</v>
      </c>
      <c r="B182" s="95"/>
      <c r="C182" s="69" t="s">
        <v>135</v>
      </c>
      <c r="D182" s="98"/>
      <c r="E182" s="69" t="s">
        <v>141</v>
      </c>
      <c r="F182" s="101"/>
      <c r="G182" s="70" t="s">
        <v>140</v>
      </c>
      <c r="H182" s="104"/>
      <c r="I182" s="69" t="s">
        <v>139</v>
      </c>
      <c r="J182" s="104"/>
      <c r="K182" s="69" t="s">
        <v>138</v>
      </c>
      <c r="L182" s="104"/>
      <c r="M182" s="68" t="s">
        <v>137</v>
      </c>
    </row>
    <row r="183" spans="1:13" ht="18">
      <c r="A183" s="39" t="s">
        <v>37</v>
      </c>
      <c r="B183" s="96"/>
      <c r="C183" s="37">
        <f>SUM(B181*100/B218)</f>
        <v>102.16589005758848</v>
      </c>
      <c r="D183" s="99"/>
      <c r="E183" s="37">
        <f>SUM(D181*100/D218)</f>
        <v>73.275883166086786</v>
      </c>
      <c r="F183" s="102"/>
      <c r="G183" s="38">
        <f>SUM(F181*100/F218)</f>
        <v>112.6356155683866</v>
      </c>
      <c r="H183" s="105"/>
      <c r="I183" s="37">
        <f>SUM(H181*100/H218)</f>
        <v>103.75352511638894</v>
      </c>
      <c r="J183" s="105"/>
      <c r="K183" s="37">
        <f>SUM(J181*100/J218)</f>
        <v>44.70281110050518</v>
      </c>
      <c r="L183" s="105"/>
      <c r="M183" s="36">
        <f>SUM(L181*100/L218)</f>
        <v>133.6607035291193</v>
      </c>
    </row>
    <row r="184" spans="1:13" ht="22.5">
      <c r="A184" s="67" t="s">
        <v>36</v>
      </c>
      <c r="B184" s="66" t="s">
        <v>136</v>
      </c>
      <c r="C184" s="64" t="s">
        <v>135</v>
      </c>
      <c r="D184" s="63" t="s">
        <v>134</v>
      </c>
      <c r="E184" s="64" t="s">
        <v>158</v>
      </c>
      <c r="F184" s="63" t="s">
        <v>132</v>
      </c>
      <c r="G184" s="64" t="s">
        <v>157</v>
      </c>
      <c r="H184" s="63" t="s">
        <v>130</v>
      </c>
      <c r="I184" s="64" t="s">
        <v>156</v>
      </c>
      <c r="J184" s="63" t="s">
        <v>155</v>
      </c>
      <c r="K184" s="64" t="s">
        <v>154</v>
      </c>
      <c r="L184" s="63" t="s">
        <v>126</v>
      </c>
      <c r="M184" s="62" t="s">
        <v>153</v>
      </c>
    </row>
    <row r="185" spans="1:13" ht="18.75" thickBot="1">
      <c r="A185" s="29" t="s">
        <v>23</v>
      </c>
      <c r="B185" s="28">
        <v>3470609</v>
      </c>
      <c r="C185" s="26">
        <f>SUM(B185*100/B222)</f>
        <v>102.16589005758848</v>
      </c>
      <c r="D185" s="25">
        <v>8590680</v>
      </c>
      <c r="E185" s="26">
        <f>SUM(D185*100/D222)</f>
        <v>82.726607219930003</v>
      </c>
      <c r="F185" s="27">
        <v>17018694</v>
      </c>
      <c r="G185" s="26">
        <f>SUM(F185*100/F222)</f>
        <v>95.252267172329724</v>
      </c>
      <c r="H185" s="25">
        <v>26944856</v>
      </c>
      <c r="I185" s="26">
        <f>SUM(H185*100/H222)</f>
        <v>98.21690797888607</v>
      </c>
      <c r="J185" s="56">
        <v>30250265</v>
      </c>
      <c r="K185" s="26">
        <f>SUM(J185*100/J222)</f>
        <v>86.85562590975087</v>
      </c>
      <c r="L185" s="25">
        <v>40734644</v>
      </c>
      <c r="M185" s="24">
        <f>SUM(L185*100/L222)</f>
        <v>95.459350260043763</v>
      </c>
    </row>
    <row r="186" spans="1:13" ht="13.5" thickBot="1">
      <c r="A186" s="52"/>
      <c r="B186" s="50"/>
      <c r="C186" s="51"/>
      <c r="D186" s="50"/>
      <c r="E186" s="51"/>
      <c r="F186" s="50"/>
      <c r="G186" s="51"/>
      <c r="H186" s="50"/>
      <c r="I186" s="51"/>
      <c r="J186" s="50"/>
      <c r="K186" s="51" t="s">
        <v>152</v>
      </c>
      <c r="L186" s="50"/>
      <c r="M186" s="49"/>
    </row>
    <row r="187" spans="1:13" ht="21.75" customHeight="1" thickBot="1">
      <c r="A187" s="108">
        <v>2016</v>
      </c>
      <c r="B187" s="109"/>
      <c r="C187" s="109"/>
      <c r="D187" s="109"/>
      <c r="E187" s="109"/>
      <c r="F187" s="109"/>
      <c r="G187" s="109"/>
      <c r="H187" s="109"/>
      <c r="I187" s="109"/>
      <c r="J187" s="109"/>
      <c r="K187" s="109"/>
      <c r="L187" s="109"/>
      <c r="M187" s="110"/>
    </row>
    <row r="188" spans="1:13" ht="21.75" customHeight="1">
      <c r="A188" s="76" t="s">
        <v>44</v>
      </c>
      <c r="B188" s="75" t="s">
        <v>56</v>
      </c>
      <c r="C188" s="74" t="s">
        <v>124</v>
      </c>
      <c r="D188" s="73" t="s">
        <v>54</v>
      </c>
      <c r="E188" s="74" t="s">
        <v>123</v>
      </c>
      <c r="F188" s="73" t="s">
        <v>52</v>
      </c>
      <c r="G188" s="74" t="s">
        <v>122</v>
      </c>
      <c r="H188" s="73" t="s">
        <v>50</v>
      </c>
      <c r="I188" s="74" t="s">
        <v>121</v>
      </c>
      <c r="J188" s="73" t="s">
        <v>48</v>
      </c>
      <c r="K188" s="74" t="s">
        <v>120</v>
      </c>
      <c r="L188" s="73" t="s">
        <v>151</v>
      </c>
      <c r="M188" s="72" t="s">
        <v>118</v>
      </c>
    </row>
    <row r="189" spans="1:13" ht="16.5" customHeight="1">
      <c r="A189" s="39" t="s">
        <v>37</v>
      </c>
      <c r="B189" s="94">
        <f>SUM(B193-L185)</f>
        <v>10520110</v>
      </c>
      <c r="C189" s="37">
        <f>SUM(B189*100/L181)</f>
        <v>100.34080225447782</v>
      </c>
      <c r="D189" s="97">
        <f>SUM(D193-B193)</f>
        <v>8450447</v>
      </c>
      <c r="E189" s="37">
        <f>SUM(D189*100/B189)</f>
        <v>80.326603048827437</v>
      </c>
      <c r="F189" s="100">
        <f>SUM(F193-D193)</f>
        <v>10680369</v>
      </c>
      <c r="G189" s="38">
        <f>SUM(F189*100/D189)</f>
        <v>126.38821354657334</v>
      </c>
      <c r="H189" s="103">
        <f>SUM(H193-F193)</f>
        <v>6108361</v>
      </c>
      <c r="I189" s="37">
        <f>SUM(H189*100/F189)</f>
        <v>57.192415355686684</v>
      </c>
      <c r="J189" s="103">
        <f>SUM(J193-H193)</f>
        <v>13834084</v>
      </c>
      <c r="K189" s="37">
        <f>SUM(J189*100/H189)</f>
        <v>226.47783914539431</v>
      </c>
      <c r="L189" s="103">
        <f>SUM(L193-J193)</f>
        <v>5979850</v>
      </c>
      <c r="M189" s="36">
        <f>SUM(L189*100/J189)</f>
        <v>43.225485691716202</v>
      </c>
    </row>
    <row r="190" spans="1:13" ht="22.5" customHeight="1">
      <c r="A190" s="71" t="s">
        <v>44</v>
      </c>
      <c r="B190" s="95"/>
      <c r="C190" s="69" t="s">
        <v>116</v>
      </c>
      <c r="D190" s="98"/>
      <c r="E190" s="69" t="s">
        <v>115</v>
      </c>
      <c r="F190" s="101"/>
      <c r="G190" s="70" t="s">
        <v>114</v>
      </c>
      <c r="H190" s="104"/>
      <c r="I190" s="69" t="s">
        <v>113</v>
      </c>
      <c r="J190" s="104"/>
      <c r="K190" s="69" t="s">
        <v>112</v>
      </c>
      <c r="L190" s="104"/>
      <c r="M190" s="68" t="s">
        <v>111</v>
      </c>
    </row>
    <row r="191" spans="1:13" ht="17.25" customHeight="1">
      <c r="A191" s="39" t="s">
        <v>37</v>
      </c>
      <c r="B191" s="96"/>
      <c r="C191" s="37">
        <f>SUM(B189*100/B226)</f>
        <v>106.93184538345389</v>
      </c>
      <c r="D191" s="99"/>
      <c r="E191" s="37">
        <f>SUM(D189*100/D226)</f>
        <v>92.894486349794875</v>
      </c>
      <c r="F191" s="102"/>
      <c r="G191" s="38">
        <f>SUM(F189*100/F226)</f>
        <v>115.71723844500907</v>
      </c>
      <c r="H191" s="105"/>
      <c r="I191" s="37">
        <f>SUM(H189*100/H226)</f>
        <v>80.024820901331736</v>
      </c>
      <c r="J191" s="105"/>
      <c r="K191" s="37">
        <f>SUM(J189*100/J226)</f>
        <v>141.29073624956567</v>
      </c>
      <c r="L191" s="105"/>
      <c r="M191" s="36">
        <f>SUM(L189*100/L226)</f>
        <v>72.310239507678261</v>
      </c>
    </row>
    <row r="192" spans="1:13" ht="23.25" customHeight="1">
      <c r="A192" s="67" t="s">
        <v>36</v>
      </c>
      <c r="B192" s="66" t="s">
        <v>110</v>
      </c>
      <c r="C192" s="78" t="s">
        <v>150</v>
      </c>
      <c r="D192" s="63" t="s">
        <v>108</v>
      </c>
      <c r="E192" s="64" t="s">
        <v>107</v>
      </c>
      <c r="F192" s="63" t="s">
        <v>106</v>
      </c>
      <c r="G192" s="64" t="s">
        <v>105</v>
      </c>
      <c r="H192" s="63" t="s">
        <v>104</v>
      </c>
      <c r="I192" s="64" t="s">
        <v>103</v>
      </c>
      <c r="J192" s="63" t="s">
        <v>149</v>
      </c>
      <c r="K192" s="64" t="s">
        <v>101</v>
      </c>
      <c r="L192" s="63" t="s">
        <v>100</v>
      </c>
      <c r="M192" s="62" t="s">
        <v>148</v>
      </c>
    </row>
    <row r="193" spans="1:18" ht="21.75" customHeight="1" thickBot="1">
      <c r="A193" s="29" t="s">
        <v>23</v>
      </c>
      <c r="B193" s="28">
        <v>51254754</v>
      </c>
      <c r="C193" s="26">
        <f>SUM(B193*100/B230)</f>
        <v>97.608793049055095</v>
      </c>
      <c r="D193" s="25">
        <v>59705201</v>
      </c>
      <c r="E193" s="26">
        <f>SUM(D193*100/D230)</f>
        <v>96.912685981278585</v>
      </c>
      <c r="F193" s="27">
        <v>70385570</v>
      </c>
      <c r="G193" s="26">
        <f>SUM(F193*100/F230)</f>
        <v>99.3628294577791</v>
      </c>
      <c r="H193" s="25">
        <v>76493931</v>
      </c>
      <c r="I193" s="26">
        <f>SUM(H193*100/H230)</f>
        <v>97.481746050608763</v>
      </c>
      <c r="J193" s="25">
        <v>90328015</v>
      </c>
      <c r="K193" s="26">
        <f>SUM(J193*100/J230)</f>
        <v>102.341676140155</v>
      </c>
      <c r="L193" s="25">
        <v>96307865</v>
      </c>
      <c r="M193" s="24">
        <f>SUM(L193*100/L230)</f>
        <v>99.768911390552447</v>
      </c>
    </row>
    <row r="194" spans="1:18">
      <c r="A194" s="23"/>
      <c r="B194" s="50"/>
      <c r="C194" s="51"/>
      <c r="D194" s="50"/>
      <c r="E194" s="51"/>
      <c r="F194" s="50"/>
      <c r="G194" s="51"/>
      <c r="H194" s="50"/>
      <c r="I194" s="51"/>
      <c r="J194" s="50"/>
      <c r="K194" s="51"/>
      <c r="L194" s="50"/>
      <c r="M194" s="49"/>
    </row>
    <row r="195" spans="1:18" ht="21.75" customHeight="1" thickBot="1">
      <c r="A195" s="106" t="s">
        <v>19</v>
      </c>
      <c r="B195" s="106"/>
      <c r="C195" s="106"/>
      <c r="D195" s="106"/>
      <c r="E195" s="106"/>
      <c r="F195" s="106"/>
      <c r="G195" s="106"/>
      <c r="H195" s="106"/>
      <c r="I195" s="106"/>
      <c r="J195" s="106"/>
      <c r="K195" s="106"/>
      <c r="L195" s="106"/>
      <c r="M195" s="106"/>
    </row>
    <row r="196" spans="1:18" ht="21.75" customHeight="1" thickBot="1">
      <c r="A196" s="108">
        <v>2016</v>
      </c>
      <c r="B196" s="109"/>
      <c r="C196" s="109"/>
      <c r="D196" s="109"/>
      <c r="E196" s="109"/>
      <c r="F196" s="109"/>
      <c r="G196" s="109"/>
      <c r="H196" s="109"/>
      <c r="I196" s="109"/>
      <c r="J196" s="109"/>
      <c r="K196" s="109"/>
      <c r="L196" s="109"/>
      <c r="M196" s="110"/>
    </row>
    <row r="197" spans="1:18" ht="22.5" customHeight="1">
      <c r="A197" s="76" t="s">
        <v>44</v>
      </c>
      <c r="B197" s="77" t="s">
        <v>85</v>
      </c>
      <c r="C197" s="74" t="s">
        <v>147</v>
      </c>
      <c r="D197" s="73" t="s">
        <v>83</v>
      </c>
      <c r="E197" s="74" t="s">
        <v>146</v>
      </c>
      <c r="F197" s="73" t="s">
        <v>81</v>
      </c>
      <c r="G197" s="74" t="s">
        <v>145</v>
      </c>
      <c r="H197" s="73" t="s">
        <v>79</v>
      </c>
      <c r="I197" s="74" t="s">
        <v>144</v>
      </c>
      <c r="J197" s="73" t="s">
        <v>77</v>
      </c>
      <c r="K197" s="74" t="s">
        <v>143</v>
      </c>
      <c r="L197" s="73" t="s">
        <v>75</v>
      </c>
      <c r="M197" s="72" t="s">
        <v>142</v>
      </c>
    </row>
    <row r="198" spans="1:18" ht="18.75" customHeight="1">
      <c r="A198" s="39" t="s">
        <v>37</v>
      </c>
      <c r="B198" s="94">
        <v>2441816</v>
      </c>
      <c r="C198" s="37">
        <f>SUM(B198*100/L243)</f>
        <v>82.963113967359263</v>
      </c>
      <c r="D198" s="97">
        <v>2790543</v>
      </c>
      <c r="E198" s="37">
        <f>SUM(D198*100/B198)</f>
        <v>114.28146101098527</v>
      </c>
      <c r="F198" s="100">
        <v>3306278</v>
      </c>
      <c r="G198" s="53">
        <f>SUM(F198*100/D198)</f>
        <v>118.48152850538408</v>
      </c>
      <c r="H198" s="97">
        <v>1843390</v>
      </c>
      <c r="I198" s="37">
        <f>SUM(H198*100/F198)</f>
        <v>55.754234822359159</v>
      </c>
      <c r="J198" s="97">
        <v>1461566</v>
      </c>
      <c r="K198" s="37">
        <f>SUM(J198*100/H198)</f>
        <v>79.286857366048423</v>
      </c>
      <c r="L198" s="97">
        <v>1890595</v>
      </c>
      <c r="M198" s="36">
        <f>SUM(L198*100/J198)</f>
        <v>129.35406269713445</v>
      </c>
    </row>
    <row r="199" spans="1:18" ht="21.75" customHeight="1">
      <c r="A199" s="71" t="s">
        <v>44</v>
      </c>
      <c r="B199" s="95"/>
      <c r="C199" s="69" t="s">
        <v>135</v>
      </c>
      <c r="D199" s="98"/>
      <c r="E199" s="69" t="s">
        <v>141</v>
      </c>
      <c r="F199" s="101"/>
      <c r="G199" s="70" t="s">
        <v>140</v>
      </c>
      <c r="H199" s="98"/>
      <c r="I199" s="69" t="s">
        <v>139</v>
      </c>
      <c r="J199" s="98"/>
      <c r="K199" s="69" t="s">
        <v>138</v>
      </c>
      <c r="L199" s="98"/>
      <c r="M199" s="68" t="s">
        <v>137</v>
      </c>
    </row>
    <row r="200" spans="1:18" ht="18.75" customHeight="1">
      <c r="A200" s="39" t="s">
        <v>37</v>
      </c>
      <c r="B200" s="96"/>
      <c r="C200" s="37">
        <f>SUM(B198*100/B235)</f>
        <v>260.73125572594887</v>
      </c>
      <c r="D200" s="99"/>
      <c r="E200" s="37">
        <f>SUM(D198*100/D218)</f>
        <v>39.936849086260978</v>
      </c>
      <c r="F200" s="102"/>
      <c r="G200" s="38">
        <f>SUM(F198*100/F235)</f>
        <v>166.18094910193938</v>
      </c>
      <c r="H200" s="99"/>
      <c r="I200" s="37">
        <f>SUM(H198*100/H235)</f>
        <v>65.639890924810331</v>
      </c>
      <c r="J200" s="99"/>
      <c r="K200" s="37">
        <f>SUM(J198*100/J235)</f>
        <v>209.98244358817428</v>
      </c>
      <c r="L200" s="99"/>
      <c r="M200" s="36">
        <f>SUM(L198*100/L235)</f>
        <v>86.422775153912113</v>
      </c>
    </row>
    <row r="201" spans="1:18" ht="21.75" customHeight="1">
      <c r="A201" s="67" t="s">
        <v>36</v>
      </c>
      <c r="B201" s="66" t="s">
        <v>136</v>
      </c>
      <c r="C201" s="64" t="s">
        <v>135</v>
      </c>
      <c r="D201" s="63" t="s">
        <v>134</v>
      </c>
      <c r="E201" s="64" t="s">
        <v>133</v>
      </c>
      <c r="F201" s="63" t="s">
        <v>132</v>
      </c>
      <c r="G201" s="64" t="s">
        <v>131</v>
      </c>
      <c r="H201" s="63" t="s">
        <v>130</v>
      </c>
      <c r="I201" s="64" t="s">
        <v>129</v>
      </c>
      <c r="J201" s="63" t="s">
        <v>128</v>
      </c>
      <c r="K201" s="64" t="s">
        <v>127</v>
      </c>
      <c r="L201" s="63" t="s">
        <v>126</v>
      </c>
      <c r="M201" s="62" t="s">
        <v>125</v>
      </c>
    </row>
    <row r="202" spans="1:18" ht="21.75" customHeight="1" thickBot="1">
      <c r="A202" s="29" t="s">
        <v>23</v>
      </c>
      <c r="B202" s="28">
        <v>2441816</v>
      </c>
      <c r="C202" s="26">
        <f>SUM(B202*100/B235)</f>
        <v>260.73125572594887</v>
      </c>
      <c r="D202" s="25">
        <f>SUM(B198+D198)</f>
        <v>5232359</v>
      </c>
      <c r="E202" s="26">
        <f>SUM(D202*100/D222)</f>
        <v>50.386617570048678</v>
      </c>
      <c r="F202" s="27">
        <f>SUM(B198+D198+F198)</f>
        <v>8538637</v>
      </c>
      <c r="G202" s="26">
        <f>SUM(F202*100/F239)</f>
        <v>160.40113824088883</v>
      </c>
      <c r="H202" s="25">
        <f>SUM(B198+D198+F198+H198)</f>
        <v>10382027</v>
      </c>
      <c r="I202" s="26">
        <f>SUM(H202*100/H239)</f>
        <v>127.67445435361132</v>
      </c>
      <c r="J202" s="25">
        <f>SUM(J198+H198+F198+D198+B198)</f>
        <v>11843593</v>
      </c>
      <c r="K202" s="26">
        <f>SUM(J202*100/J239)</f>
        <v>134.1642460614236</v>
      </c>
      <c r="L202" s="25">
        <f>SUM(J202+L198)</f>
        <v>13734188</v>
      </c>
      <c r="M202" s="24">
        <f>SUM(L202*100/L239)</f>
        <v>124.6828999752526</v>
      </c>
      <c r="R202" s="2"/>
    </row>
    <row r="203" spans="1:18" ht="21.75" customHeight="1" thickBot="1">
      <c r="A203" s="52"/>
      <c r="B203" s="50"/>
      <c r="C203" s="51"/>
      <c r="D203" s="50"/>
      <c r="E203" s="51"/>
      <c r="F203" s="50"/>
      <c r="G203" s="51"/>
      <c r="H203" s="50"/>
      <c r="I203" s="51"/>
      <c r="J203" s="50"/>
      <c r="K203" s="51"/>
      <c r="L203" s="50"/>
      <c r="M203" s="49"/>
    </row>
    <row r="204" spans="1:18" ht="19.5" thickBot="1">
      <c r="A204" s="108">
        <v>2016</v>
      </c>
      <c r="B204" s="109"/>
      <c r="C204" s="109"/>
      <c r="D204" s="109"/>
      <c r="E204" s="109"/>
      <c r="F204" s="109"/>
      <c r="G204" s="109"/>
      <c r="H204" s="109"/>
      <c r="I204" s="109"/>
      <c r="J204" s="109"/>
      <c r="K204" s="109"/>
      <c r="L204" s="109"/>
      <c r="M204" s="110"/>
    </row>
    <row r="205" spans="1:18" ht="21.75" customHeight="1">
      <c r="A205" s="76" t="s">
        <v>44</v>
      </c>
      <c r="B205" s="75" t="s">
        <v>56</v>
      </c>
      <c r="C205" s="74" t="s">
        <v>124</v>
      </c>
      <c r="D205" s="73" t="s">
        <v>54</v>
      </c>
      <c r="E205" s="74" t="s">
        <v>123</v>
      </c>
      <c r="F205" s="73" t="s">
        <v>52</v>
      </c>
      <c r="G205" s="74" t="s">
        <v>122</v>
      </c>
      <c r="H205" s="73" t="s">
        <v>50</v>
      </c>
      <c r="I205" s="74" t="s">
        <v>121</v>
      </c>
      <c r="J205" s="73" t="s">
        <v>48</v>
      </c>
      <c r="K205" s="74" t="s">
        <v>120</v>
      </c>
      <c r="L205" s="73" t="s">
        <v>119</v>
      </c>
      <c r="M205" s="72" t="s">
        <v>118</v>
      </c>
    </row>
    <row r="206" spans="1:18" ht="18" customHeight="1">
      <c r="A206" s="39" t="s">
        <v>37</v>
      </c>
      <c r="B206" s="94">
        <v>1778861</v>
      </c>
      <c r="C206" s="37" t="s">
        <v>117</v>
      </c>
      <c r="D206" s="97">
        <v>2770448</v>
      </c>
      <c r="E206" s="37">
        <f>SUM(D206*100/B206)</f>
        <v>155.74280396276043</v>
      </c>
      <c r="F206" s="100">
        <v>2091541</v>
      </c>
      <c r="G206" s="38">
        <f>SUM(F206*100/D206)</f>
        <v>75.494685336090043</v>
      </c>
      <c r="H206" s="103">
        <v>1584592</v>
      </c>
      <c r="I206" s="37">
        <f>SUM(H206*100/F206)</f>
        <v>75.761938207283535</v>
      </c>
      <c r="J206" s="103">
        <v>2226373</v>
      </c>
      <c r="K206" s="37">
        <f>SUM(J206*100/H206)</f>
        <v>140.50134040813029</v>
      </c>
      <c r="L206" s="103">
        <v>2017114</v>
      </c>
      <c r="M206" s="36">
        <f>SUM(L206*100/J206)</f>
        <v>90.600901106867539</v>
      </c>
    </row>
    <row r="207" spans="1:18" ht="21.75" customHeight="1">
      <c r="A207" s="71" t="s">
        <v>44</v>
      </c>
      <c r="B207" s="95"/>
      <c r="C207" s="69" t="s">
        <v>116</v>
      </c>
      <c r="D207" s="98"/>
      <c r="E207" s="69" t="s">
        <v>115</v>
      </c>
      <c r="F207" s="101"/>
      <c r="G207" s="70" t="s">
        <v>114</v>
      </c>
      <c r="H207" s="104"/>
      <c r="I207" s="69" t="s">
        <v>113</v>
      </c>
      <c r="J207" s="104"/>
      <c r="K207" s="69" t="s">
        <v>112</v>
      </c>
      <c r="L207" s="104"/>
      <c r="M207" s="68" t="s">
        <v>111</v>
      </c>
    </row>
    <row r="208" spans="1:18" ht="18" customHeight="1">
      <c r="A208" s="39" t="s">
        <v>37</v>
      </c>
      <c r="B208" s="96"/>
      <c r="C208" s="37">
        <f>SUM(B206*100/B243)</f>
        <v>61.900123879516734</v>
      </c>
      <c r="D208" s="99"/>
      <c r="E208" s="37">
        <f>SUM(D206*100/D243)</f>
        <v>233.81340319031949</v>
      </c>
      <c r="F208" s="102"/>
      <c r="G208" s="38">
        <f>SUM(F206*100/F243)</f>
        <v>87.288585472692958</v>
      </c>
      <c r="H208" s="105"/>
      <c r="I208" s="37">
        <f>SUM(H206*100/H243)</f>
        <v>106.23509141251952</v>
      </c>
      <c r="J208" s="105"/>
      <c r="K208" s="37">
        <f>SUM(J206*100/J243)</f>
        <v>103.75090347423415</v>
      </c>
      <c r="L208" s="105"/>
      <c r="M208" s="36">
        <f>SUM(L206*100/L243)</f>
        <v>68.533443415538244</v>
      </c>
    </row>
    <row r="209" spans="1:13" ht="21.75" customHeight="1">
      <c r="A209" s="67" t="s">
        <v>36</v>
      </c>
      <c r="B209" s="66" t="s">
        <v>110</v>
      </c>
      <c r="C209" s="65" t="s">
        <v>109</v>
      </c>
      <c r="D209" s="63" t="s">
        <v>108</v>
      </c>
      <c r="E209" s="64" t="s">
        <v>107</v>
      </c>
      <c r="F209" s="63" t="s">
        <v>106</v>
      </c>
      <c r="G209" s="64" t="s">
        <v>105</v>
      </c>
      <c r="H209" s="63" t="s">
        <v>104</v>
      </c>
      <c r="I209" s="64" t="s">
        <v>103</v>
      </c>
      <c r="J209" s="63" t="s">
        <v>102</v>
      </c>
      <c r="K209" s="64" t="s">
        <v>101</v>
      </c>
      <c r="L209" s="63" t="s">
        <v>100</v>
      </c>
      <c r="M209" s="62" t="s">
        <v>99</v>
      </c>
    </row>
    <row r="210" spans="1:13" ht="18" customHeight="1" thickBot="1">
      <c r="A210" s="29" t="s">
        <v>23</v>
      </c>
      <c r="B210" s="28">
        <f>SUM(B206+L202)</f>
        <v>15513049</v>
      </c>
      <c r="C210" s="26">
        <f>SUM(B210*100/B247)</f>
        <v>111.69262499807402</v>
      </c>
      <c r="D210" s="25">
        <f>SUM(B210+D206)</f>
        <v>18283497</v>
      </c>
      <c r="E210" s="26">
        <f>SUM(D210*100/D247)</f>
        <v>121.29200234231888</v>
      </c>
      <c r="F210" s="27">
        <f>SUM(D210+F206)</f>
        <v>20375038</v>
      </c>
      <c r="G210" s="26">
        <f>SUM(F210*100/F247)</f>
        <v>116.62823618424491</v>
      </c>
      <c r="H210" s="25">
        <f>SUM(F210+H206)</f>
        <v>21959630</v>
      </c>
      <c r="I210" s="26">
        <f>SUM(H210*100/H247)</f>
        <v>115.81067546659806</v>
      </c>
      <c r="J210" s="25">
        <v>24186003</v>
      </c>
      <c r="K210" s="26">
        <f>SUM(J210*100/J247)</f>
        <v>114.58462769665408</v>
      </c>
      <c r="L210" s="25">
        <v>26203117</v>
      </c>
      <c r="M210" s="24">
        <f>SUM(L210*100/L247)</f>
        <v>108.94904082404574</v>
      </c>
    </row>
    <row r="211" spans="1:13" ht="18" customHeight="1">
      <c r="A211" s="107" t="s">
        <v>98</v>
      </c>
      <c r="B211" s="107"/>
      <c r="C211" s="107"/>
      <c r="D211" s="107"/>
      <c r="E211" s="107"/>
      <c r="F211" s="107"/>
      <c r="G211" s="107"/>
      <c r="H211" s="107"/>
      <c r="I211" s="107"/>
      <c r="J211" s="107"/>
      <c r="K211" s="107"/>
      <c r="L211" s="107"/>
      <c r="M211" s="107"/>
    </row>
    <row r="212" spans="1:13" ht="18" customHeight="1">
      <c r="A212" s="87" t="s">
        <v>97</v>
      </c>
      <c r="B212" s="87"/>
      <c r="C212" s="87"/>
      <c r="D212" s="87"/>
      <c r="E212" s="87"/>
      <c r="F212" s="87"/>
      <c r="G212" s="87"/>
      <c r="H212" s="87"/>
      <c r="I212" s="87"/>
      <c r="J212" s="87"/>
      <c r="K212" s="87"/>
      <c r="L212" s="87"/>
      <c r="M212" s="87"/>
    </row>
    <row r="213" spans="1:13" ht="40.5" customHeight="1">
      <c r="A213" s="87" t="s">
        <v>96</v>
      </c>
      <c r="B213" s="87"/>
      <c r="C213" s="87"/>
      <c r="D213" s="87"/>
      <c r="E213" s="87"/>
      <c r="F213" s="87"/>
      <c r="G213" s="87"/>
      <c r="H213" s="87"/>
      <c r="I213" s="87"/>
      <c r="J213" s="87"/>
      <c r="K213" s="87"/>
      <c r="L213" s="87"/>
      <c r="M213" s="87"/>
    </row>
    <row r="214" spans="1:13" ht="18" customHeight="1">
      <c r="A214" s="61"/>
      <c r="B214" s="59"/>
      <c r="C214" s="60"/>
      <c r="D214" s="59"/>
      <c r="E214" s="60"/>
      <c r="F214" s="59"/>
      <c r="G214" s="60"/>
      <c r="H214" s="59"/>
      <c r="I214" s="60"/>
      <c r="J214" s="59"/>
      <c r="K214" s="60"/>
      <c r="L214" s="59"/>
      <c r="M214" s="58"/>
    </row>
    <row r="215" spans="1:13" ht="16.5" thickBot="1">
      <c r="A215" s="106" t="s">
        <v>1</v>
      </c>
      <c r="B215" s="106"/>
      <c r="C215" s="106"/>
      <c r="D215" s="106"/>
      <c r="E215" s="106"/>
      <c r="F215" s="106"/>
      <c r="G215" s="106"/>
      <c r="H215" s="106"/>
      <c r="I215" s="106"/>
      <c r="J215" s="106"/>
      <c r="K215" s="106"/>
      <c r="L215" s="106"/>
      <c r="M215" s="106"/>
    </row>
    <row r="216" spans="1:13" ht="19.5" thickBot="1">
      <c r="A216" s="91">
        <v>2015</v>
      </c>
      <c r="B216" s="92"/>
      <c r="C216" s="92"/>
      <c r="D216" s="92"/>
      <c r="E216" s="92"/>
      <c r="F216" s="92"/>
      <c r="G216" s="92"/>
      <c r="H216" s="92"/>
      <c r="I216" s="92"/>
      <c r="J216" s="92"/>
      <c r="K216" s="92"/>
      <c r="L216" s="92"/>
      <c r="M216" s="93"/>
    </row>
    <row r="217" spans="1:13" ht="22.5">
      <c r="A217" s="48" t="s">
        <v>44</v>
      </c>
      <c r="B217" s="54" t="s">
        <v>85</v>
      </c>
      <c r="C217" s="46" t="s">
        <v>84</v>
      </c>
      <c r="D217" s="45" t="s">
        <v>83</v>
      </c>
      <c r="E217" s="46" t="s">
        <v>82</v>
      </c>
      <c r="F217" s="45" t="s">
        <v>81</v>
      </c>
      <c r="G217" s="46" t="s">
        <v>80</v>
      </c>
      <c r="H217" s="45" t="s">
        <v>79</v>
      </c>
      <c r="I217" s="46" t="s">
        <v>78</v>
      </c>
      <c r="J217" s="45" t="s">
        <v>77</v>
      </c>
      <c r="K217" s="46" t="s">
        <v>76</v>
      </c>
      <c r="L217" s="45" t="s">
        <v>75</v>
      </c>
      <c r="M217" s="44" t="s">
        <v>74</v>
      </c>
    </row>
    <row r="218" spans="1:13" ht="18">
      <c r="A218" s="39" t="s">
        <v>37</v>
      </c>
      <c r="B218" s="94">
        <f>SUM(B222-0)</f>
        <v>3397033</v>
      </c>
      <c r="C218" s="37" t="e">
        <f>SUM(B218*100/#REF!)</f>
        <v>#REF!</v>
      </c>
      <c r="D218" s="97">
        <f>SUM(D222-B222)</f>
        <v>6987389</v>
      </c>
      <c r="E218" s="37">
        <f>SUM(D218*100/B218)</f>
        <v>205.69093676746738</v>
      </c>
      <c r="F218" s="100">
        <f>SUM(F222-D222)</f>
        <v>7482548</v>
      </c>
      <c r="G218" s="38">
        <f>SUM(F218*100/D218)</f>
        <v>107.08646677607329</v>
      </c>
      <c r="H218" s="103">
        <f>SUM(H222-F222)</f>
        <v>9567060</v>
      </c>
      <c r="I218" s="37">
        <f>SUM(H218*100/F218)</f>
        <v>127.8583177815899</v>
      </c>
      <c r="J218" s="103">
        <f>SUM(J222-H222)</f>
        <v>7394186</v>
      </c>
      <c r="K218" s="37">
        <f>SUM(J218*100/H218)</f>
        <v>77.28796516380163</v>
      </c>
      <c r="L218" s="103">
        <f>SUM(L222-J222)</f>
        <v>7844025</v>
      </c>
      <c r="M218" s="36">
        <f>SUM(L218*100/J218)</f>
        <v>106.0836852088925</v>
      </c>
    </row>
    <row r="219" spans="1:13" ht="22.5">
      <c r="A219" s="43" t="s">
        <v>44</v>
      </c>
      <c r="B219" s="95"/>
      <c r="C219" s="41" t="s">
        <v>67</v>
      </c>
      <c r="D219" s="98"/>
      <c r="E219" s="41" t="s">
        <v>73</v>
      </c>
      <c r="F219" s="101"/>
      <c r="G219" s="42" t="s">
        <v>72</v>
      </c>
      <c r="H219" s="104"/>
      <c r="I219" s="41" t="s">
        <v>71</v>
      </c>
      <c r="J219" s="104"/>
      <c r="K219" s="41" t="s">
        <v>70</v>
      </c>
      <c r="L219" s="104"/>
      <c r="M219" s="40" t="s">
        <v>69</v>
      </c>
    </row>
    <row r="220" spans="1:13" ht="18">
      <c r="A220" s="39" t="s">
        <v>37</v>
      </c>
      <c r="B220" s="96"/>
      <c r="C220" s="37" t="e">
        <f>SUM(B218*100/#REF!)</f>
        <v>#REF!</v>
      </c>
      <c r="D220" s="99"/>
      <c r="E220" s="37" t="e">
        <f>SUM(D218*100/#REF!)</f>
        <v>#REF!</v>
      </c>
      <c r="F220" s="102"/>
      <c r="G220" s="38" t="e">
        <f>SUM(F218*100/#REF!)</f>
        <v>#REF!</v>
      </c>
      <c r="H220" s="105"/>
      <c r="I220" s="37" t="e">
        <f>SUM(H218*100/#REF!)</f>
        <v>#REF!</v>
      </c>
      <c r="J220" s="105"/>
      <c r="K220" s="37" t="e">
        <f>SUM(J218*100/#REF!)</f>
        <v>#REF!</v>
      </c>
      <c r="L220" s="105"/>
      <c r="M220" s="57" t="e">
        <f>SUM(L218*100/#REF!)</f>
        <v>#REF!</v>
      </c>
    </row>
    <row r="221" spans="1:13" ht="22.5">
      <c r="A221" s="35" t="s">
        <v>36</v>
      </c>
      <c r="B221" s="34" t="s">
        <v>68</v>
      </c>
      <c r="C221" s="32" t="s">
        <v>67</v>
      </c>
      <c r="D221" s="31" t="s">
        <v>66</v>
      </c>
      <c r="E221" s="32" t="s">
        <v>95</v>
      </c>
      <c r="F221" s="31" t="s">
        <v>64</v>
      </c>
      <c r="G221" s="32" t="s">
        <v>94</v>
      </c>
      <c r="H221" s="31" t="s">
        <v>62</v>
      </c>
      <c r="I221" s="32" t="s">
        <v>93</v>
      </c>
      <c r="J221" s="31" t="s">
        <v>92</v>
      </c>
      <c r="K221" s="32" t="s">
        <v>91</v>
      </c>
      <c r="L221" s="31" t="s">
        <v>58</v>
      </c>
      <c r="M221" s="30" t="s">
        <v>90</v>
      </c>
    </row>
    <row r="222" spans="1:13" ht="18.75" thickBot="1">
      <c r="A222" s="29" t="s">
        <v>23</v>
      </c>
      <c r="B222" s="28">
        <v>3397033</v>
      </c>
      <c r="C222" s="26" t="e">
        <f>SUM(B222*100/#REF!)</f>
        <v>#REF!</v>
      </c>
      <c r="D222" s="25">
        <v>10384422</v>
      </c>
      <c r="E222" s="26">
        <f>SUM(D222*100/11441804)</f>
        <v>90.758607646136923</v>
      </c>
      <c r="F222" s="27">
        <v>17866970</v>
      </c>
      <c r="G222" s="26">
        <f>SUM(F222*100/17285070)</f>
        <v>103.36648911459427</v>
      </c>
      <c r="H222" s="25">
        <v>27434030</v>
      </c>
      <c r="I222" s="26">
        <f>SUM(H222*100/22980670)</f>
        <v>119.37872133406032</v>
      </c>
      <c r="J222" s="56">
        <v>34828216</v>
      </c>
      <c r="K222" s="26">
        <f>SUM(J222*100/30032655)</f>
        <v>115.9678223586959</v>
      </c>
      <c r="L222" s="25">
        <v>42672241</v>
      </c>
      <c r="M222" s="24">
        <f>SUM(L222*100/37450445)</f>
        <v>113.94321482695332</v>
      </c>
    </row>
    <row r="223" spans="1:13" ht="13.5" thickBot="1">
      <c r="A223" s="52"/>
      <c r="B223" s="50"/>
      <c r="C223" s="51"/>
      <c r="D223" s="50"/>
      <c r="E223" s="51"/>
      <c r="F223" s="50"/>
      <c r="G223" s="51"/>
      <c r="H223" s="50"/>
      <c r="I223" s="51"/>
      <c r="J223" s="50"/>
      <c r="K223" s="51"/>
      <c r="L223" s="50"/>
      <c r="M223" s="49"/>
    </row>
    <row r="224" spans="1:13" ht="19.5" thickBot="1">
      <c r="A224" s="91">
        <v>2015</v>
      </c>
      <c r="B224" s="92"/>
      <c r="C224" s="92"/>
      <c r="D224" s="92"/>
      <c r="E224" s="92"/>
      <c r="F224" s="92"/>
      <c r="G224" s="92"/>
      <c r="H224" s="92"/>
      <c r="I224" s="92"/>
      <c r="J224" s="92"/>
      <c r="K224" s="92"/>
      <c r="L224" s="92"/>
      <c r="M224" s="93"/>
    </row>
    <row r="225" spans="1:13" ht="22.5">
      <c r="A225" s="48" t="s">
        <v>44</v>
      </c>
      <c r="B225" s="47" t="s">
        <v>56</v>
      </c>
      <c r="C225" s="46" t="s">
        <v>55</v>
      </c>
      <c r="D225" s="45" t="s">
        <v>54</v>
      </c>
      <c r="E225" s="46" t="s">
        <v>53</v>
      </c>
      <c r="F225" s="45" t="s">
        <v>52</v>
      </c>
      <c r="G225" s="46" t="s">
        <v>51</v>
      </c>
      <c r="H225" s="45" t="s">
        <v>50</v>
      </c>
      <c r="I225" s="46" t="s">
        <v>49</v>
      </c>
      <c r="J225" s="45" t="s">
        <v>48</v>
      </c>
      <c r="K225" s="46" t="s">
        <v>47</v>
      </c>
      <c r="L225" s="45" t="s">
        <v>89</v>
      </c>
      <c r="M225" s="44" t="s">
        <v>45</v>
      </c>
    </row>
    <row r="226" spans="1:13" ht="18">
      <c r="A226" s="39" t="s">
        <v>37</v>
      </c>
      <c r="B226" s="94">
        <f>SUM(B230-L222)</f>
        <v>9838145</v>
      </c>
      <c r="C226" s="37">
        <f>SUM(B226*100/L218)</f>
        <v>125.42215253011049</v>
      </c>
      <c r="D226" s="97">
        <f>SUM(D230-B230)</f>
        <v>9096823</v>
      </c>
      <c r="E226" s="37">
        <f>SUM(D226*100/B226)</f>
        <v>92.46481933331944</v>
      </c>
      <c r="F226" s="100">
        <f>SUM(F230-D230)</f>
        <v>9229713</v>
      </c>
      <c r="G226" s="38">
        <f>SUM(F226*100/D226)</f>
        <v>101.46083967996299</v>
      </c>
      <c r="H226" s="103">
        <f>SUM(H230-F230)</f>
        <v>7633083</v>
      </c>
      <c r="I226" s="37">
        <f>SUM(H226*100/F226)</f>
        <v>82.701195584304728</v>
      </c>
      <c r="J226" s="103">
        <f>SUM(J230-H230)</f>
        <v>9791218</v>
      </c>
      <c r="K226" s="37">
        <f>SUM(J226*100/H226)</f>
        <v>128.27343813764372</v>
      </c>
      <c r="L226" s="103">
        <f>SUM(L230-J230)</f>
        <v>8269714</v>
      </c>
      <c r="M226" s="36">
        <f>SUM(L226*100/J226)</f>
        <v>84.460523706039439</v>
      </c>
    </row>
    <row r="227" spans="1:13" ht="22.5">
      <c r="A227" s="43" t="s">
        <v>44</v>
      </c>
      <c r="B227" s="95"/>
      <c r="C227" s="41" t="s">
        <v>43</v>
      </c>
      <c r="D227" s="98"/>
      <c r="E227" s="41" t="s">
        <v>42</v>
      </c>
      <c r="F227" s="101"/>
      <c r="G227" s="42" t="s">
        <v>41</v>
      </c>
      <c r="H227" s="104"/>
      <c r="I227" s="41" t="s">
        <v>40</v>
      </c>
      <c r="J227" s="104"/>
      <c r="K227" s="41" t="s">
        <v>39</v>
      </c>
      <c r="L227" s="104"/>
      <c r="M227" s="40" t="s">
        <v>38</v>
      </c>
    </row>
    <row r="228" spans="1:13" ht="18">
      <c r="A228" s="39" t="s">
        <v>37</v>
      </c>
      <c r="B228" s="96"/>
      <c r="C228" s="37" t="e">
        <f>SUM(B226*100/#REF!)</f>
        <v>#REF!</v>
      </c>
      <c r="D228" s="99"/>
      <c r="E228" s="37" t="e">
        <f>SUM(D226*100/#REF!)</f>
        <v>#REF!</v>
      </c>
      <c r="F228" s="102"/>
      <c r="G228" s="38" t="e">
        <f>SUM(F226*100/#REF!)</f>
        <v>#REF!</v>
      </c>
      <c r="H228" s="105"/>
      <c r="I228" s="37" t="e">
        <f>SUM(H226*100/#REF!)</f>
        <v>#REF!</v>
      </c>
      <c r="J228" s="105"/>
      <c r="K228" s="37" t="e">
        <f>SUM(J226*100/#REF!)</f>
        <v>#REF!</v>
      </c>
      <c r="L228" s="105"/>
      <c r="M228" s="36" t="e">
        <f>SUM(L226*100/#REF!)</f>
        <v>#REF!</v>
      </c>
    </row>
    <row r="229" spans="1:13" ht="33.75">
      <c r="A229" s="35" t="s">
        <v>36</v>
      </c>
      <c r="B229" s="34" t="s">
        <v>35</v>
      </c>
      <c r="C229" s="55" t="s">
        <v>88</v>
      </c>
      <c r="D229" s="31" t="s">
        <v>33</v>
      </c>
      <c r="E229" s="32" t="s">
        <v>32</v>
      </c>
      <c r="F229" s="31" t="s">
        <v>31</v>
      </c>
      <c r="G229" s="32" t="s">
        <v>30</v>
      </c>
      <c r="H229" s="31" t="s">
        <v>29</v>
      </c>
      <c r="I229" s="32" t="s">
        <v>28</v>
      </c>
      <c r="J229" s="31" t="s">
        <v>87</v>
      </c>
      <c r="K229" s="32" t="s">
        <v>26</v>
      </c>
      <c r="L229" s="31" t="s">
        <v>25</v>
      </c>
      <c r="M229" s="30" t="s">
        <v>86</v>
      </c>
    </row>
    <row r="230" spans="1:13" ht="18.75" thickBot="1">
      <c r="A230" s="29" t="s">
        <v>23</v>
      </c>
      <c r="B230" s="28">
        <v>52510386</v>
      </c>
      <c r="C230" s="26">
        <f>SUM(B230*100/47677138)</f>
        <v>110.13745413996956</v>
      </c>
      <c r="D230" s="25">
        <v>61607209</v>
      </c>
      <c r="E230" s="26">
        <f>SUM(D230*100/52130190)</f>
        <v>118.17952131001249</v>
      </c>
      <c r="F230" s="27">
        <v>70836922</v>
      </c>
      <c r="G230" s="26">
        <f>SUM(F230*100/63004676)</f>
        <v>112.43121383562071</v>
      </c>
      <c r="H230" s="25">
        <v>78470005</v>
      </c>
      <c r="I230" s="26">
        <v>117.6</v>
      </c>
      <c r="J230" s="25">
        <v>88261223</v>
      </c>
      <c r="K230" s="26">
        <v>118.1</v>
      </c>
      <c r="L230" s="25">
        <v>96530937</v>
      </c>
      <c r="M230" s="24" t="e">
        <f>SUM(L230*100/#REF!)</f>
        <v>#REF!</v>
      </c>
    </row>
    <row r="231" spans="1:13">
      <c r="A231" s="23" t="s">
        <v>22</v>
      </c>
      <c r="B231" s="50"/>
      <c r="C231" s="51"/>
      <c r="D231" s="50"/>
      <c r="E231" s="51"/>
      <c r="F231" s="50"/>
      <c r="G231" s="51"/>
      <c r="H231" s="50"/>
      <c r="I231" s="51"/>
      <c r="J231" s="50"/>
      <c r="K231" s="51"/>
      <c r="L231" s="50"/>
      <c r="M231" s="49"/>
    </row>
    <row r="232" spans="1:13" ht="16.5" thickBot="1">
      <c r="A232" s="106" t="s">
        <v>19</v>
      </c>
      <c r="B232" s="106"/>
      <c r="C232" s="106"/>
      <c r="D232" s="106"/>
      <c r="E232" s="106"/>
      <c r="F232" s="106"/>
      <c r="G232" s="106"/>
      <c r="H232" s="106"/>
      <c r="I232" s="106"/>
      <c r="J232" s="106"/>
      <c r="K232" s="106"/>
      <c r="L232" s="106"/>
      <c r="M232" s="106"/>
    </row>
    <row r="233" spans="1:13" ht="19.5" thickBot="1">
      <c r="A233" s="91">
        <v>2015</v>
      </c>
      <c r="B233" s="92"/>
      <c r="C233" s="92"/>
      <c r="D233" s="92"/>
      <c r="E233" s="92"/>
      <c r="F233" s="92"/>
      <c r="G233" s="92"/>
      <c r="H233" s="92"/>
      <c r="I233" s="92"/>
      <c r="J233" s="92"/>
      <c r="K233" s="92"/>
      <c r="L233" s="92"/>
      <c r="M233" s="93"/>
    </row>
    <row r="234" spans="1:13" ht="22.5">
      <c r="A234" s="48" t="s">
        <v>44</v>
      </c>
      <c r="B234" s="54" t="s">
        <v>85</v>
      </c>
      <c r="C234" s="46" t="s">
        <v>84</v>
      </c>
      <c r="D234" s="45" t="s">
        <v>83</v>
      </c>
      <c r="E234" s="46" t="s">
        <v>82</v>
      </c>
      <c r="F234" s="45" t="s">
        <v>81</v>
      </c>
      <c r="G234" s="46" t="s">
        <v>80</v>
      </c>
      <c r="H234" s="45" t="s">
        <v>79</v>
      </c>
      <c r="I234" s="46" t="s">
        <v>78</v>
      </c>
      <c r="J234" s="45" t="s">
        <v>77</v>
      </c>
      <c r="K234" s="46" t="s">
        <v>76</v>
      </c>
      <c r="L234" s="45" t="s">
        <v>75</v>
      </c>
      <c r="M234" s="44" t="s">
        <v>74</v>
      </c>
    </row>
    <row r="235" spans="1:13" ht="18">
      <c r="A235" s="39" t="s">
        <v>37</v>
      </c>
      <c r="B235" s="94">
        <f>SUM(B239-0)</f>
        <v>936526</v>
      </c>
      <c r="C235" s="37" t="e">
        <f>SUM(B235*100/#REF!)</f>
        <v>#REF!</v>
      </c>
      <c r="D235" s="97">
        <f>SUM(D239-B239)</f>
        <v>2397211</v>
      </c>
      <c r="E235" s="37">
        <f>SUM(D235*100/B235)</f>
        <v>255.96844081210773</v>
      </c>
      <c r="F235" s="100">
        <f>SUM(F239-D239)</f>
        <v>1989565</v>
      </c>
      <c r="G235" s="53">
        <f>SUM(F235*100/D235)</f>
        <v>82.994988759854678</v>
      </c>
      <c r="H235" s="97">
        <f>SUM(H239-F239)</f>
        <v>2808338</v>
      </c>
      <c r="I235" s="37">
        <f>SUM(H235*100/F235)</f>
        <v>141.15336769595365</v>
      </c>
      <c r="J235" s="97">
        <f>SUM(J239-H239)</f>
        <v>696042</v>
      </c>
      <c r="K235" s="37">
        <f>SUM(J235*100/H235)</f>
        <v>24.784837152792861</v>
      </c>
      <c r="L235" s="97">
        <f>SUM(L239-J239)</f>
        <v>2187612</v>
      </c>
      <c r="M235" s="36">
        <f>SUM(L235*100/J235)</f>
        <v>314.29310300240502</v>
      </c>
    </row>
    <row r="236" spans="1:13" ht="22.5">
      <c r="A236" s="43" t="s">
        <v>44</v>
      </c>
      <c r="B236" s="95"/>
      <c r="C236" s="41" t="s">
        <v>67</v>
      </c>
      <c r="D236" s="98"/>
      <c r="E236" s="41" t="s">
        <v>73</v>
      </c>
      <c r="F236" s="101"/>
      <c r="G236" s="42" t="s">
        <v>72</v>
      </c>
      <c r="H236" s="98"/>
      <c r="I236" s="41" t="s">
        <v>71</v>
      </c>
      <c r="J236" s="98"/>
      <c r="K236" s="41" t="s">
        <v>70</v>
      </c>
      <c r="L236" s="98"/>
      <c r="M236" s="40" t="s">
        <v>69</v>
      </c>
    </row>
    <row r="237" spans="1:13" ht="18">
      <c r="A237" s="39" t="s">
        <v>37</v>
      </c>
      <c r="B237" s="96"/>
      <c r="C237" s="37" t="e">
        <f>SUM(B235*100/#REF!)</f>
        <v>#REF!</v>
      </c>
      <c r="D237" s="99"/>
      <c r="E237" s="37" t="e">
        <f>SUM(D235*100/#REF!)</f>
        <v>#REF!</v>
      </c>
      <c r="F237" s="102"/>
      <c r="G237" s="38" t="e">
        <f>SUM(F235*100/#REF!)</f>
        <v>#REF!</v>
      </c>
      <c r="H237" s="99"/>
      <c r="I237" s="37" t="e">
        <f>SUM(H235*100/#REF!)</f>
        <v>#REF!</v>
      </c>
      <c r="J237" s="99"/>
      <c r="K237" s="37" t="e">
        <f>SUM(J235*100/#REF!)</f>
        <v>#REF!</v>
      </c>
      <c r="L237" s="99"/>
      <c r="M237" s="36" t="e">
        <f>SUM(L235*100/#REF!)</f>
        <v>#REF!</v>
      </c>
    </row>
    <row r="238" spans="1:13" ht="22.5">
      <c r="A238" s="35" t="s">
        <v>36</v>
      </c>
      <c r="B238" s="34" t="s">
        <v>68</v>
      </c>
      <c r="C238" s="32" t="s">
        <v>67</v>
      </c>
      <c r="D238" s="31" t="s">
        <v>66</v>
      </c>
      <c r="E238" s="32" t="s">
        <v>65</v>
      </c>
      <c r="F238" s="31" t="s">
        <v>64</v>
      </c>
      <c r="G238" s="32" t="s">
        <v>63</v>
      </c>
      <c r="H238" s="31" t="s">
        <v>62</v>
      </c>
      <c r="I238" s="32" t="s">
        <v>61</v>
      </c>
      <c r="J238" s="31" t="s">
        <v>60</v>
      </c>
      <c r="K238" s="32" t="s">
        <v>59</v>
      </c>
      <c r="L238" s="31" t="s">
        <v>58</v>
      </c>
      <c r="M238" s="30" t="s">
        <v>57</v>
      </c>
    </row>
    <row r="239" spans="1:13" ht="18.75" thickBot="1">
      <c r="A239" s="29" t="s">
        <v>23</v>
      </c>
      <c r="B239" s="28">
        <v>936526</v>
      </c>
      <c r="C239" s="26" t="e">
        <f>SUM(B239*100/#REF!)</f>
        <v>#REF!</v>
      </c>
      <c r="D239" s="25">
        <v>3333737</v>
      </c>
      <c r="E239" s="26">
        <f>SUM(D239*100/3170364)</f>
        <v>105.15313068152426</v>
      </c>
      <c r="F239" s="27">
        <v>5323302</v>
      </c>
      <c r="G239" s="26">
        <f>SUM(F239*100/4536942)</f>
        <v>117.33237938682046</v>
      </c>
      <c r="H239" s="25">
        <v>8131640</v>
      </c>
      <c r="I239" s="26">
        <f>SUM(H239*100/5910732)</f>
        <v>137.57416171127366</v>
      </c>
      <c r="J239" s="25">
        <v>8827682</v>
      </c>
      <c r="K239" s="26">
        <f>SUM(J239*100/7412989)</f>
        <v>119.08397543824765</v>
      </c>
      <c r="L239" s="25">
        <v>11015294</v>
      </c>
      <c r="M239" s="24">
        <f>SUM(L239*100/10415298)</f>
        <v>105.76071851232678</v>
      </c>
    </row>
    <row r="240" spans="1:13" ht="13.5" thickBot="1">
      <c r="A240" s="52"/>
      <c r="B240" s="50"/>
      <c r="C240" s="51"/>
      <c r="D240" s="50"/>
      <c r="E240" s="51"/>
      <c r="F240" s="50"/>
      <c r="G240" s="51"/>
      <c r="H240" s="50"/>
      <c r="I240" s="51"/>
      <c r="J240" s="50"/>
      <c r="K240" s="51"/>
      <c r="L240" s="50"/>
      <c r="M240" s="49"/>
    </row>
    <row r="241" spans="1:13" ht="19.5" thickBot="1">
      <c r="A241" s="91">
        <v>2015</v>
      </c>
      <c r="B241" s="92"/>
      <c r="C241" s="92"/>
      <c r="D241" s="92"/>
      <c r="E241" s="92"/>
      <c r="F241" s="92"/>
      <c r="G241" s="92"/>
      <c r="H241" s="92"/>
      <c r="I241" s="92"/>
      <c r="J241" s="92"/>
      <c r="K241" s="92"/>
      <c r="L241" s="92"/>
      <c r="M241" s="93"/>
    </row>
    <row r="242" spans="1:13" ht="22.5">
      <c r="A242" s="48" t="s">
        <v>44</v>
      </c>
      <c r="B242" s="47" t="s">
        <v>56</v>
      </c>
      <c r="C242" s="46" t="s">
        <v>55</v>
      </c>
      <c r="D242" s="45" t="s">
        <v>54</v>
      </c>
      <c r="E242" s="46" t="s">
        <v>53</v>
      </c>
      <c r="F242" s="45" t="s">
        <v>52</v>
      </c>
      <c r="G242" s="46" t="s">
        <v>51</v>
      </c>
      <c r="H242" s="45" t="s">
        <v>50</v>
      </c>
      <c r="I242" s="46" t="s">
        <v>49</v>
      </c>
      <c r="J242" s="45" t="s">
        <v>48</v>
      </c>
      <c r="K242" s="46" t="s">
        <v>47</v>
      </c>
      <c r="L242" s="45" t="s">
        <v>46</v>
      </c>
      <c r="M242" s="44" t="s">
        <v>45</v>
      </c>
    </row>
    <row r="243" spans="1:13" ht="18">
      <c r="A243" s="39" t="s">
        <v>37</v>
      </c>
      <c r="B243" s="94">
        <f>SUM(B247-L239)</f>
        <v>2873760</v>
      </c>
      <c r="C243" s="37">
        <f>SUM(B243*100/L235)</f>
        <v>131.36515981810302</v>
      </c>
      <c r="D243" s="97">
        <f>SUM(D247-B247)</f>
        <v>1184897</v>
      </c>
      <c r="E243" s="37">
        <f>SUM(D243*100/B243)</f>
        <v>41.231592060575693</v>
      </c>
      <c r="F243" s="100">
        <f>SUM(F247-D247)</f>
        <v>2396122</v>
      </c>
      <c r="G243" s="38">
        <f>SUM(F243*100/D243)</f>
        <v>202.22196528474626</v>
      </c>
      <c r="H243" s="103">
        <f>SUM(H247-F247)</f>
        <v>1491590</v>
      </c>
      <c r="I243" s="37">
        <f>SUM(H243*100/F243)</f>
        <v>62.250169231783687</v>
      </c>
      <c r="J243" s="103">
        <f>SUM(J247-H247)</f>
        <v>2145883</v>
      </c>
      <c r="K243" s="37">
        <f>SUM(J243*100/H243)</f>
        <v>143.86547241534203</v>
      </c>
      <c r="L243" s="103">
        <f>SUM(L247-J247)</f>
        <v>2943255</v>
      </c>
      <c r="M243" s="36">
        <f>SUM(L243*100/J243)</f>
        <v>137.15822344461463</v>
      </c>
    </row>
    <row r="244" spans="1:13" ht="22.5">
      <c r="A244" s="43" t="s">
        <v>44</v>
      </c>
      <c r="B244" s="95"/>
      <c r="C244" s="41" t="s">
        <v>43</v>
      </c>
      <c r="D244" s="98"/>
      <c r="E244" s="41" t="s">
        <v>42</v>
      </c>
      <c r="F244" s="101"/>
      <c r="G244" s="42" t="s">
        <v>41</v>
      </c>
      <c r="H244" s="104"/>
      <c r="I244" s="41" t="s">
        <v>40</v>
      </c>
      <c r="J244" s="104"/>
      <c r="K244" s="41" t="s">
        <v>39</v>
      </c>
      <c r="L244" s="104"/>
      <c r="M244" s="40" t="s">
        <v>38</v>
      </c>
    </row>
    <row r="245" spans="1:13" ht="18">
      <c r="A245" s="39" t="s">
        <v>37</v>
      </c>
      <c r="B245" s="96"/>
      <c r="C245" s="37" t="e">
        <f>SUM(B243*100/#REF!)</f>
        <v>#REF!</v>
      </c>
      <c r="D245" s="99"/>
      <c r="E245" s="37" t="e">
        <f>SUM(D243*100/#REF!)</f>
        <v>#REF!</v>
      </c>
      <c r="F245" s="102"/>
      <c r="G245" s="38" t="e">
        <f>SUM(F243*100/#REF!)</f>
        <v>#REF!</v>
      </c>
      <c r="H245" s="105"/>
      <c r="I245" s="37" t="e">
        <f>SUM(H243*100/#REF!)</f>
        <v>#REF!</v>
      </c>
      <c r="J245" s="105"/>
      <c r="K245" s="37" t="e">
        <f>SUM(J243*100/#REF!)</f>
        <v>#REF!</v>
      </c>
      <c r="L245" s="105"/>
      <c r="M245" s="36" t="e">
        <f>SUM(L243*100/#REF!)</f>
        <v>#REF!</v>
      </c>
    </row>
    <row r="246" spans="1:13" ht="33.75">
      <c r="A246" s="35" t="s">
        <v>36</v>
      </c>
      <c r="B246" s="34" t="s">
        <v>35</v>
      </c>
      <c r="C246" s="33" t="s">
        <v>34</v>
      </c>
      <c r="D246" s="31" t="s">
        <v>33</v>
      </c>
      <c r="E246" s="32" t="s">
        <v>32</v>
      </c>
      <c r="F246" s="31" t="s">
        <v>31</v>
      </c>
      <c r="G246" s="32" t="s">
        <v>30</v>
      </c>
      <c r="H246" s="31" t="s">
        <v>29</v>
      </c>
      <c r="I246" s="32" t="s">
        <v>28</v>
      </c>
      <c r="J246" s="31" t="s">
        <v>27</v>
      </c>
      <c r="K246" s="32" t="s">
        <v>26</v>
      </c>
      <c r="L246" s="31" t="s">
        <v>25</v>
      </c>
      <c r="M246" s="30" t="s">
        <v>24</v>
      </c>
    </row>
    <row r="247" spans="1:13" ht="18.75" thickBot="1">
      <c r="A247" s="29" t="s">
        <v>23</v>
      </c>
      <c r="B247" s="28">
        <v>13889054</v>
      </c>
      <c r="C247" s="26">
        <f>SUM(B247*100/11690208)</f>
        <v>118.80929749068622</v>
      </c>
      <c r="D247" s="25">
        <v>15073951</v>
      </c>
      <c r="E247" s="26">
        <f>SUM(D247*100/13529008)</f>
        <v>111.41948471018718</v>
      </c>
      <c r="F247" s="27">
        <v>17470073</v>
      </c>
      <c r="G247" s="26">
        <f>SUM(F247*100/15820055)</f>
        <v>110.4299131703398</v>
      </c>
      <c r="H247" s="25">
        <v>18961663</v>
      </c>
      <c r="I247" s="26">
        <v>106.7</v>
      </c>
      <c r="J247" s="25">
        <v>21107546</v>
      </c>
      <c r="K247" s="26" t="e">
        <f>SUM(J247*100/#REF!)</f>
        <v>#REF!</v>
      </c>
      <c r="L247" s="25">
        <v>24050801</v>
      </c>
      <c r="M247" s="24" t="e">
        <f>SUM(L247*100/#REF!)</f>
        <v>#REF!</v>
      </c>
    </row>
    <row r="248" spans="1:13">
      <c r="A248" s="23" t="s">
        <v>22</v>
      </c>
    </row>
  </sheetData>
  <sheetProtection algorithmName="SHA-512" hashValue="RuovRCwrYDsQld8sE1npdLNFXVUW4UMZ+Vd34bHM/obKncnq+nwp/oxmULzfJv1xTATHWLscJmI42N0uf9o2Bg==" saltValue="pcAq+H9rvqVqmPIBFbLrwg==" spinCount="100000" sheet="1" objects="1" scenarios="1"/>
  <mergeCells count="214">
    <mergeCell ref="A1:M1"/>
    <mergeCell ref="A2:M2"/>
    <mergeCell ref="A3:M3"/>
    <mergeCell ref="B5:B7"/>
    <mergeCell ref="D5:D7"/>
    <mergeCell ref="F5:F7"/>
    <mergeCell ref="H5:H7"/>
    <mergeCell ref="J5:J7"/>
    <mergeCell ref="L5:L7"/>
    <mergeCell ref="A11:M11"/>
    <mergeCell ref="B13:B15"/>
    <mergeCell ref="D13:D15"/>
    <mergeCell ref="F13:F15"/>
    <mergeCell ref="H13:H15"/>
    <mergeCell ref="J13:J15"/>
    <mergeCell ref="L13:L15"/>
    <mergeCell ref="A19:M19"/>
    <mergeCell ref="A20:M20"/>
    <mergeCell ref="B22:B24"/>
    <mergeCell ref="D22:D24"/>
    <mergeCell ref="F22:F24"/>
    <mergeCell ref="H22:H24"/>
    <mergeCell ref="J22:J24"/>
    <mergeCell ref="L22:L24"/>
    <mergeCell ref="A28:M28"/>
    <mergeCell ref="B30:B32"/>
    <mergeCell ref="D30:D32"/>
    <mergeCell ref="F30:F32"/>
    <mergeCell ref="H30:H32"/>
    <mergeCell ref="J30:J32"/>
    <mergeCell ref="L30:L32"/>
    <mergeCell ref="A38:M38"/>
    <mergeCell ref="A39:M39"/>
    <mergeCell ref="B41:B43"/>
    <mergeCell ref="D41:D43"/>
    <mergeCell ref="F41:F43"/>
    <mergeCell ref="H41:H43"/>
    <mergeCell ref="J41:J43"/>
    <mergeCell ref="L41:L43"/>
    <mergeCell ref="A47:M47"/>
    <mergeCell ref="B49:B51"/>
    <mergeCell ref="D49:D51"/>
    <mergeCell ref="F49:F51"/>
    <mergeCell ref="H49:H51"/>
    <mergeCell ref="J49:J51"/>
    <mergeCell ref="L49:L51"/>
    <mergeCell ref="A55:M55"/>
    <mergeCell ref="A56:M56"/>
    <mergeCell ref="B58:B60"/>
    <mergeCell ref="D58:D60"/>
    <mergeCell ref="F58:F60"/>
    <mergeCell ref="H58:H60"/>
    <mergeCell ref="J58:J60"/>
    <mergeCell ref="L58:L60"/>
    <mergeCell ref="A64:M64"/>
    <mergeCell ref="B66:B68"/>
    <mergeCell ref="D66:D68"/>
    <mergeCell ref="F66:F68"/>
    <mergeCell ref="H66:H68"/>
    <mergeCell ref="J66:J68"/>
    <mergeCell ref="L66:L68"/>
    <mergeCell ref="A73:M73"/>
    <mergeCell ref="A74:M74"/>
    <mergeCell ref="B76:B78"/>
    <mergeCell ref="D76:D78"/>
    <mergeCell ref="F76:F78"/>
    <mergeCell ref="H76:H78"/>
    <mergeCell ref="J76:J78"/>
    <mergeCell ref="L76:L78"/>
    <mergeCell ref="A82:M82"/>
    <mergeCell ref="B84:B86"/>
    <mergeCell ref="D84:D86"/>
    <mergeCell ref="F84:F86"/>
    <mergeCell ref="H84:H86"/>
    <mergeCell ref="J84:J86"/>
    <mergeCell ref="L84:L86"/>
    <mergeCell ref="A90:M90"/>
    <mergeCell ref="A91:M91"/>
    <mergeCell ref="B93:B95"/>
    <mergeCell ref="D93:D95"/>
    <mergeCell ref="F93:F95"/>
    <mergeCell ref="H93:H95"/>
    <mergeCell ref="J93:J95"/>
    <mergeCell ref="L93:L95"/>
    <mergeCell ref="A99:M99"/>
    <mergeCell ref="B101:B103"/>
    <mergeCell ref="D101:D103"/>
    <mergeCell ref="F101:F103"/>
    <mergeCell ref="H101:H103"/>
    <mergeCell ref="J101:J103"/>
    <mergeCell ref="L101:L103"/>
    <mergeCell ref="A108:M108"/>
    <mergeCell ref="A109:M109"/>
    <mergeCell ref="B111:B113"/>
    <mergeCell ref="D111:D113"/>
    <mergeCell ref="F111:F113"/>
    <mergeCell ref="H111:H113"/>
    <mergeCell ref="J111:J113"/>
    <mergeCell ref="L111:L113"/>
    <mergeCell ref="A117:M117"/>
    <mergeCell ref="B119:B121"/>
    <mergeCell ref="D119:D121"/>
    <mergeCell ref="F119:F121"/>
    <mergeCell ref="H119:H121"/>
    <mergeCell ref="J119:J121"/>
    <mergeCell ref="L119:L121"/>
    <mergeCell ref="A125:M125"/>
    <mergeCell ref="A126:M126"/>
    <mergeCell ref="B128:B130"/>
    <mergeCell ref="D128:D130"/>
    <mergeCell ref="F128:F130"/>
    <mergeCell ref="H128:H130"/>
    <mergeCell ref="J128:J130"/>
    <mergeCell ref="L128:L130"/>
    <mergeCell ref="A134:M134"/>
    <mergeCell ref="B136:B138"/>
    <mergeCell ref="D136:D138"/>
    <mergeCell ref="F136:F138"/>
    <mergeCell ref="H136:H138"/>
    <mergeCell ref="J136:J138"/>
    <mergeCell ref="L136:L138"/>
    <mergeCell ref="A143:M143"/>
    <mergeCell ref="A144:M144"/>
    <mergeCell ref="B146:B148"/>
    <mergeCell ref="D146:D148"/>
    <mergeCell ref="F146:F148"/>
    <mergeCell ref="H146:H148"/>
    <mergeCell ref="J146:J148"/>
    <mergeCell ref="L146:L148"/>
    <mergeCell ref="A152:M152"/>
    <mergeCell ref="B154:B156"/>
    <mergeCell ref="D154:D156"/>
    <mergeCell ref="F154:F156"/>
    <mergeCell ref="H154:H156"/>
    <mergeCell ref="J154:J156"/>
    <mergeCell ref="L154:L156"/>
    <mergeCell ref="A160:M160"/>
    <mergeCell ref="A161:M161"/>
    <mergeCell ref="B163:B165"/>
    <mergeCell ref="D163:D165"/>
    <mergeCell ref="F163:F165"/>
    <mergeCell ref="H163:H165"/>
    <mergeCell ref="J163:J165"/>
    <mergeCell ref="L163:L165"/>
    <mergeCell ref="A169:M169"/>
    <mergeCell ref="B171:B173"/>
    <mergeCell ref="D171:D173"/>
    <mergeCell ref="F171:F173"/>
    <mergeCell ref="H171:H173"/>
    <mergeCell ref="J171:J173"/>
    <mergeCell ref="L171:L173"/>
    <mergeCell ref="A178:M178"/>
    <mergeCell ref="A179:M179"/>
    <mergeCell ref="B181:B183"/>
    <mergeCell ref="D181:D183"/>
    <mergeCell ref="F181:F183"/>
    <mergeCell ref="H181:H183"/>
    <mergeCell ref="J181:J183"/>
    <mergeCell ref="L181:L183"/>
    <mergeCell ref="A187:M187"/>
    <mergeCell ref="B189:B191"/>
    <mergeCell ref="D189:D191"/>
    <mergeCell ref="F189:F191"/>
    <mergeCell ref="H189:H191"/>
    <mergeCell ref="J189:J191"/>
    <mergeCell ref="L189:L191"/>
    <mergeCell ref="A195:M195"/>
    <mergeCell ref="A196:M196"/>
    <mergeCell ref="B198:B200"/>
    <mergeCell ref="D198:D200"/>
    <mergeCell ref="F198:F200"/>
    <mergeCell ref="H198:H200"/>
    <mergeCell ref="J198:J200"/>
    <mergeCell ref="L198:L200"/>
    <mergeCell ref="A204:M204"/>
    <mergeCell ref="B206:B208"/>
    <mergeCell ref="D206:D208"/>
    <mergeCell ref="F206:F208"/>
    <mergeCell ref="H206:H208"/>
    <mergeCell ref="J206:J208"/>
    <mergeCell ref="L206:L208"/>
    <mergeCell ref="A211:M211"/>
    <mergeCell ref="A212:M212"/>
    <mergeCell ref="A213:M213"/>
    <mergeCell ref="A215:M215"/>
    <mergeCell ref="A216:M216"/>
    <mergeCell ref="B218:B220"/>
    <mergeCell ref="D218:D220"/>
    <mergeCell ref="F218:F220"/>
    <mergeCell ref="H218:H220"/>
    <mergeCell ref="J218:J220"/>
    <mergeCell ref="L218:L220"/>
    <mergeCell ref="A224:M224"/>
    <mergeCell ref="A241:M241"/>
    <mergeCell ref="B243:B245"/>
    <mergeCell ref="D243:D245"/>
    <mergeCell ref="F243:F245"/>
    <mergeCell ref="H243:H245"/>
    <mergeCell ref="J243:J245"/>
    <mergeCell ref="L243:L245"/>
    <mergeCell ref="B226:B228"/>
    <mergeCell ref="D226:D228"/>
    <mergeCell ref="F226:F228"/>
    <mergeCell ref="H226:H228"/>
    <mergeCell ref="J226:J228"/>
    <mergeCell ref="L226:L228"/>
    <mergeCell ref="A232:M232"/>
    <mergeCell ref="A233:M233"/>
    <mergeCell ref="B235:B237"/>
    <mergeCell ref="D235:D237"/>
    <mergeCell ref="F235:F237"/>
    <mergeCell ref="H235:H237"/>
    <mergeCell ref="J235:J237"/>
    <mergeCell ref="L235:L237"/>
  </mergeCells>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dane zywy drob</vt:lpstr>
      <vt:lpstr>DYNAM. DROB ZYWY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dc:creator>
  <cp:lastModifiedBy>Iwona</cp:lastModifiedBy>
  <dcterms:created xsi:type="dcterms:W3CDTF">2021-10-28T09:40:15Z</dcterms:created>
  <dcterms:modified xsi:type="dcterms:W3CDTF">2021-10-28T10:14:36Z</dcterms:modified>
</cp:coreProperties>
</file>